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ekaya\Desktop\"/>
    </mc:Choice>
  </mc:AlternateContent>
  <xr:revisionPtr revIDLastSave="0" documentId="13_ncr:1_{3232A100-1D72-4C96-BB75-21FF3643D481}" xr6:coauthVersionLast="47" xr6:coauthVersionMax="47" xr10:uidLastSave="{00000000-0000-0000-0000-000000000000}"/>
  <bookViews>
    <workbookView xWindow="-120" yWindow="-120" windowWidth="29040" windowHeight="15840" activeTab="1" xr2:uid="{00000000-000D-0000-FFFF-FFFF00000000}"/>
  </bookViews>
  <sheets>
    <sheet name="BIST_TUM_SONUCLAR" sheetId="1" r:id="rId1"/>
    <sheet name="HISSE_DETAY" sheetId="6" r:id="rId2"/>
  </sheets>
  <externalReferences>
    <externalReference r:id="rId3"/>
  </externalReferences>
  <definedNames>
    <definedName name="_xlnm._FilterDatabase" localSheetId="0" hidden="1">BIST_TUM_SONUCLAR!$A$14:$CO$14</definedName>
    <definedName name="_xlnm.Print_Area" localSheetId="0">BIST_TUM_SONUCLAR!$B$8:$V$487</definedName>
    <definedName name="_xlnm.Print_Area" localSheetId="1">HISSE_DETAY!$D$5:$N$36</definedName>
    <definedName name="_xlnm.Print_Titles" localSheetId="0">BIST_TUM_SONUCLAR!$7:$14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9" i="6" l="1"/>
  <c r="J29" i="6"/>
  <c r="K29" i="6"/>
  <c r="L29" i="6"/>
  <c r="H29" i="6"/>
  <c r="L25" i="6"/>
  <c r="I26" i="6"/>
  <c r="K11" i="6"/>
  <c r="H8" i="6"/>
  <c r="K25" i="6"/>
  <c r="H26" i="6"/>
  <c r="F8" i="6"/>
  <c r="F26" i="6"/>
  <c r="I16" i="6"/>
  <c r="E8" i="6"/>
  <c r="I25" i="6"/>
  <c r="E26" i="6"/>
  <c r="J16" i="6"/>
  <c r="H25" i="6"/>
  <c r="J25" i="6"/>
  <c r="I17" i="6"/>
  <c r="K16" i="6"/>
  <c r="F11" i="6"/>
  <c r="L8" i="6"/>
  <c r="L26" i="6"/>
  <c r="E25" i="6"/>
  <c r="J17" i="6"/>
  <c r="E11" i="6"/>
  <c r="L9" i="6"/>
  <c r="K26" i="6"/>
  <c r="F25" i="6"/>
  <c r="K17" i="6"/>
  <c r="L10" i="6"/>
  <c r="J8" i="6"/>
  <c r="J26" i="6"/>
  <c r="L11" i="6"/>
  <c r="K10" i="6"/>
  <c r="I8" i="6"/>
  <c r="K5" i="6"/>
  <c r="F17" i="6" l="1"/>
  <c r="L17" i="6"/>
  <c r="K8" i="6"/>
  <c r="K9" i="6"/>
  <c r="L16" i="6"/>
  <c r="F16" i="6"/>
  <c r="E9" i="6"/>
  <c r="E10" i="6"/>
  <c r="I7" i="6"/>
  <c r="K7" i="6"/>
  <c r="J7" i="6"/>
  <c r="F7" i="6"/>
  <c r="E7" i="6"/>
  <c r="L7" i="6"/>
  <c r="F9" i="6"/>
  <c r="F10" i="6"/>
  <c r="O2" i="6"/>
  <c r="H11" i="6"/>
  <c r="E17" i="6"/>
  <c r="H17" i="6"/>
  <c r="H9" i="6"/>
  <c r="H10" i="6"/>
  <c r="O1" i="6"/>
  <c r="N2" i="6"/>
  <c r="I11" i="6"/>
  <c r="I9" i="6"/>
  <c r="I10" i="6"/>
  <c r="N1" i="6"/>
  <c r="J11" i="6"/>
  <c r="M2" i="6"/>
  <c r="E16" i="6"/>
  <c r="H16" i="6"/>
  <c r="J10" i="6"/>
  <c r="M1" i="6"/>
  <c r="J9" i="6"/>
  <c r="I21" i="6"/>
  <c r="H21" i="6"/>
  <c r="K21" i="6"/>
  <c r="L21" i="6"/>
  <c r="H30" i="6"/>
  <c r="J31" i="6"/>
  <c r="K31" i="6"/>
  <c r="I30" i="6"/>
  <c r="H31" i="6"/>
  <c r="J30" i="6"/>
  <c r="L30" i="6"/>
  <c r="K30" i="6"/>
  <c r="I31" i="6"/>
  <c r="L31" i="6"/>
  <c r="H7" i="6" l="1"/>
  <c r="H32" i="6"/>
  <c r="M21" i="6"/>
  <c r="N21" i="6"/>
  <c r="I32" i="6"/>
  <c r="J32" i="6"/>
  <c r="K32" i="6"/>
  <c r="L32" i="6"/>
  <c r="H33" i="6"/>
  <c r="I33" i="6"/>
  <c r="J33" i="6"/>
  <c r="K33" i="6"/>
  <c r="L33" i="6"/>
  <c r="T8" i="1" l="1"/>
  <c r="T14" i="1"/>
  <c r="S14" i="1"/>
  <c r="R14" i="1"/>
  <c r="N14" i="1"/>
  <c r="M14" i="1"/>
  <c r="L14" i="1"/>
  <c r="J18" i="6" l="1"/>
  <c r="F18" i="6"/>
  <c r="L18" i="6"/>
  <c r="K18" i="6"/>
  <c r="J12" i="6" l="1"/>
  <c r="K12" i="6"/>
  <c r="F21" i="6"/>
  <c r="K13" i="6" l="1"/>
  <c r="M8" i="6"/>
  <c r="N8" i="6"/>
  <c r="H12" i="6"/>
  <c r="F14" i="6" l="1"/>
  <c r="F12" i="6"/>
  <c r="F15" i="6"/>
  <c r="J22" i="6" l="1"/>
  <c r="J19" i="6"/>
  <c r="I22" i="6"/>
  <c r="I19" i="6"/>
  <c r="F22" i="6"/>
  <c r="F19" i="6"/>
  <c r="L22" i="6"/>
  <c r="L19" i="6"/>
  <c r="K22" i="6"/>
  <c r="K19" i="6"/>
  <c r="I13" i="6"/>
  <c r="F13" i="6"/>
  <c r="J13" i="6"/>
  <c r="H1" i="6"/>
  <c r="M10" i="6"/>
  <c r="N10" i="6"/>
  <c r="H14" i="6"/>
  <c r="I1" i="6"/>
  <c r="J2" i="6"/>
  <c r="J15" i="6"/>
  <c r="K14" i="6"/>
  <c r="K1" i="6"/>
  <c r="H2" i="6"/>
  <c r="M11" i="6"/>
  <c r="N11" i="6"/>
  <c r="H15" i="6"/>
  <c r="I2" i="6"/>
  <c r="K15" i="6"/>
  <c r="K2" i="6"/>
  <c r="J1" i="6"/>
  <c r="J14" i="6"/>
  <c r="L1" i="6"/>
  <c r="L2" i="6"/>
  <c r="J21" i="6" l="1"/>
  <c r="I18" i="6"/>
  <c r="M9" i="6"/>
  <c r="H13" i="6"/>
  <c r="N9" i="6"/>
  <c r="M13" i="6" l="1"/>
  <c r="L13" i="6" l="1"/>
  <c r="N13" i="6" l="1"/>
  <c r="M7" i="6"/>
  <c r="I12" i="6"/>
  <c r="I14" i="6"/>
  <c r="I15" i="6"/>
  <c r="N7" i="6"/>
  <c r="L12" i="6"/>
  <c r="L15" i="6"/>
  <c r="L14" i="6"/>
  <c r="M15" i="6" l="1"/>
  <c r="N15" i="6"/>
  <c r="N12" i="6"/>
  <c r="M14" i="6"/>
  <c r="M12" i="6"/>
  <c r="N14" i="6"/>
  <c r="G7" i="6"/>
  <c r="E21" i="6" l="1"/>
  <c r="G21" i="6" l="1"/>
  <c r="G8" i="6"/>
  <c r="E12" i="6"/>
  <c r="H18" i="6"/>
  <c r="N16" i="6"/>
  <c r="H19" i="6"/>
  <c r="M16" i="6"/>
  <c r="E18" i="6"/>
  <c r="N5" i="6"/>
  <c r="H20" i="6" s="1"/>
  <c r="E19" i="6"/>
  <c r="G16" i="6"/>
  <c r="G18" i="6" l="1"/>
  <c r="G19" i="6"/>
  <c r="G12" i="6"/>
  <c r="E20" i="6"/>
  <c r="M18" i="6"/>
  <c r="N18" i="6"/>
  <c r="G17" i="6"/>
  <c r="E22" i="6"/>
  <c r="H22" i="6"/>
  <c r="M17" i="6"/>
  <c r="N17" i="6"/>
  <c r="I20" i="6"/>
  <c r="J20" i="6"/>
  <c r="K20" i="6"/>
  <c r="L20" i="6"/>
  <c r="F20" i="6"/>
  <c r="E14" i="6"/>
  <c r="G10" i="6"/>
  <c r="M19" i="6"/>
  <c r="N19" i="6"/>
  <c r="G9" i="6"/>
  <c r="E13" i="6"/>
  <c r="G13" i="6" l="1"/>
  <c r="M20" i="6"/>
  <c r="G14" i="6"/>
  <c r="G22" i="6"/>
  <c r="N20" i="6"/>
  <c r="G20" i="6"/>
  <c r="M22" i="6"/>
  <c r="N22" i="6"/>
  <c r="E15" i="6"/>
  <c r="G11" i="6"/>
  <c r="G15" i="6" l="1"/>
  <c r="Y11" i="6" l="1"/>
  <c r="Y17" i="6"/>
  <c r="Y10" i="6"/>
  <c r="Y7" i="6"/>
  <c r="Y16" i="6"/>
  <c r="Y8" i="6"/>
  <c r="Y9" i="6"/>
  <c r="W9" i="6"/>
  <c r="W8" i="6"/>
  <c r="W17" i="6"/>
  <c r="W11" i="6"/>
  <c r="W7" i="6"/>
  <c r="W16" i="6"/>
  <c r="W10" i="6"/>
  <c r="U10" i="6"/>
  <c r="U9" i="6"/>
  <c r="U17" i="6"/>
  <c r="U16" i="6"/>
  <c r="U7" i="6"/>
  <c r="U8" i="6"/>
  <c r="U11" i="6"/>
  <c r="X11" i="6"/>
  <c r="X7" i="6"/>
  <c r="X17" i="6"/>
  <c r="X16" i="6"/>
  <c r="X9" i="6"/>
  <c r="X8" i="6"/>
  <c r="X10" i="6"/>
  <c r="V10" i="6"/>
  <c r="V17" i="6"/>
  <c r="V8" i="6"/>
  <c r="V16" i="6"/>
  <c r="V9" i="6"/>
  <c r="V7" i="6"/>
  <c r="V11" i="6"/>
  <c r="Y15" i="6"/>
  <c r="Y14" i="6"/>
  <c r="Y12" i="6"/>
  <c r="Y13" i="6"/>
  <c r="W13" i="6"/>
  <c r="W12" i="6"/>
  <c r="W15" i="6"/>
  <c r="W14" i="6"/>
  <c r="U14" i="6"/>
  <c r="U13" i="6"/>
  <c r="U12" i="6"/>
  <c r="U15" i="6"/>
  <c r="X15" i="6"/>
  <c r="X13" i="6"/>
  <c r="X12" i="6"/>
  <c r="X14" i="6"/>
  <c r="V14" i="6"/>
  <c r="V12" i="6"/>
  <c r="V13" i="6"/>
  <c r="V15" i="6"/>
  <c r="Z12" i="6" l="1"/>
  <c r="Z13" i="6"/>
  <c r="Z15" i="6"/>
  <c r="AA15" i="6"/>
  <c r="Z14" i="6"/>
  <c r="AA13" i="6"/>
  <c r="AA11" i="6"/>
  <c r="Z11" i="6"/>
  <c r="Z8" i="6"/>
  <c r="AA8" i="6"/>
  <c r="Z7" i="6"/>
  <c r="AA7" i="6"/>
  <c r="AA16" i="6"/>
  <c r="Z16" i="6"/>
  <c r="AA9" i="6"/>
  <c r="Z9" i="6"/>
  <c r="AA10" i="6"/>
  <c r="Z10" i="6"/>
  <c r="AA12" i="6" l="1"/>
  <c r="AA14" i="6"/>
  <c r="S8" i="6"/>
  <c r="S7" i="6"/>
  <c r="S17" i="6"/>
  <c r="S10" i="6"/>
  <c r="S9" i="6"/>
  <c r="S11" i="6"/>
  <c r="S16" i="6"/>
  <c r="S15" i="6" l="1"/>
  <c r="S13" i="6"/>
  <c r="S14" i="6"/>
  <c r="S12" i="6"/>
  <c r="R16" i="6" l="1"/>
  <c r="R17" i="6"/>
  <c r="R9" i="6"/>
  <c r="R11" i="6"/>
  <c r="R10" i="6"/>
  <c r="R8" i="6"/>
  <c r="R7" i="6"/>
  <c r="T7" i="6" l="1"/>
  <c r="T8" i="6"/>
  <c r="R12" i="6"/>
  <c r="R14" i="6"/>
  <c r="T10" i="6"/>
  <c r="T11" i="6"/>
  <c r="R15" i="6"/>
  <c r="R13" i="6"/>
  <c r="T9" i="6"/>
  <c r="T16" i="6"/>
  <c r="T12" i="6" l="1"/>
  <c r="T13" i="6"/>
  <c r="T15" i="6"/>
  <c r="T14" i="6"/>
  <c r="T17" i="6" l="1"/>
  <c r="Z17" i="6"/>
  <c r="AA17" i="6"/>
  <c r="R18" i="6"/>
  <c r="S18" i="6"/>
  <c r="V18" i="6"/>
  <c r="R19" i="6"/>
  <c r="S19" i="6"/>
  <c r="T19" i="6"/>
  <c r="U19" i="6"/>
  <c r="V19" i="6"/>
  <c r="W19" i="6"/>
  <c r="X19" i="6"/>
  <c r="Y19" i="6"/>
  <c r="Z19" i="6"/>
  <c r="AA19" i="6" l="1"/>
  <c r="T18" i="6"/>
  <c r="S20" i="6"/>
  <c r="U21" i="6"/>
  <c r="X20" i="6"/>
  <c r="V22" i="6"/>
  <c r="W18" i="6"/>
  <c r="R20" i="6"/>
  <c r="U20" i="6"/>
  <c r="R22" i="6"/>
  <c r="Y22" i="6"/>
  <c r="Y20" i="6"/>
  <c r="V20" i="6"/>
  <c r="Y18" i="6"/>
  <c r="S21" i="6" l="1"/>
  <c r="W22" i="6"/>
  <c r="X22" i="6"/>
  <c r="T20" i="6"/>
  <c r="R21" i="6"/>
  <c r="Y21" i="6"/>
  <c r="AA22" i="6"/>
  <c r="U22" i="6"/>
  <c r="X21" i="6"/>
  <c r="T22" i="6"/>
  <c r="S22" i="6"/>
  <c r="Z21" i="6"/>
  <c r="V21" i="6"/>
  <c r="W21" i="6"/>
  <c r="X18" i="6"/>
  <c r="T21" i="6"/>
  <c r="W20" i="6"/>
  <c r="Z22" i="6"/>
  <c r="AA21" i="6"/>
  <c r="AA20" i="6"/>
  <c r="Z20" i="6"/>
  <c r="Z18" i="6" l="1"/>
  <c r="U18" i="6"/>
  <c r="AA18" i="6"/>
</calcChain>
</file>

<file path=xl/sharedStrings.xml><?xml version="1.0" encoding="utf-8"?>
<sst xmlns="http://schemas.openxmlformats.org/spreadsheetml/2006/main" count="6929" uniqueCount="557">
  <si>
    <t>*Bankalar için Net Faiz Gelirleri / Sigortalar için Hayat Dışı Teknik Gelir</t>
  </si>
  <si>
    <t>**Bankalar için Net Faaliyet Gelirleri / Sigortalar için Genel Teknik Bölüm Dengesi</t>
  </si>
  <si>
    <t>Net Satışlar* (mn TL)</t>
  </si>
  <si>
    <t xml:space="preserve">FAVÖK** (mn TL) </t>
  </si>
  <si>
    <t>Net Dönem Karı/Zararı (mn TL)</t>
  </si>
  <si>
    <t>Şirket</t>
  </si>
  <si>
    <t>Format</t>
  </si>
  <si>
    <t>Yıllık Değişim</t>
  </si>
  <si>
    <t>Çeyreksel Değişim</t>
  </si>
  <si>
    <t>Açıklanma Tarihi</t>
  </si>
  <si>
    <t>Konsensus</t>
  </si>
  <si>
    <t>PD (mn TL):</t>
  </si>
  <si>
    <t>FD (mn TL):</t>
  </si>
  <si>
    <t>TL mn</t>
  </si>
  <si>
    <t>Δ</t>
  </si>
  <si>
    <t>Δ (ç/ç)</t>
  </si>
  <si>
    <t>Δ (y/y)</t>
  </si>
  <si>
    <t>Net Satışlar</t>
  </si>
  <si>
    <t>Brüt Kâr</t>
  </si>
  <si>
    <t>Faaliyet Karı</t>
  </si>
  <si>
    <t>FAVÖK</t>
  </si>
  <si>
    <t>Net Kâr</t>
  </si>
  <si>
    <t>Brüt Kar Marjı</t>
  </si>
  <si>
    <t>Faaliyet Marjı</t>
  </si>
  <si>
    <t>FAVÖK Marjı</t>
  </si>
  <si>
    <t>Net Kâr Marjı</t>
  </si>
  <si>
    <t>Net Borç</t>
  </si>
  <si>
    <t>Özkaynak</t>
  </si>
  <si>
    <t>Net Borç/ FAVÖK</t>
  </si>
  <si>
    <t>Net Borç/ Özkaynak</t>
  </si>
  <si>
    <t>FD/FAVÖK (Son 12A)</t>
  </si>
  <si>
    <t>FK (Son 12A)</t>
  </si>
  <si>
    <t>PD/DD</t>
  </si>
  <si>
    <t>Net Kar</t>
  </si>
  <si>
    <t>XI_29</t>
  </si>
  <si>
    <t>Mcap</t>
  </si>
  <si>
    <t>Net Sales</t>
  </si>
  <si>
    <t>Operating Profit</t>
  </si>
  <si>
    <t>EBITDA</t>
  </si>
  <si>
    <t>Net Debt</t>
  </si>
  <si>
    <t>Last Quarter</t>
  </si>
  <si>
    <t>2021/03</t>
  </si>
  <si>
    <t>2021/3Q</t>
  </si>
  <si>
    <t>2021/4Q</t>
  </si>
  <si>
    <t>2Ç22</t>
  </si>
  <si>
    <t>2022/06</t>
  </si>
  <si>
    <t>TRL</t>
  </si>
  <si>
    <t>Other Income (Expenses)</t>
  </si>
  <si>
    <t>CORE-OPERATING-PROFIT</t>
  </si>
  <si>
    <t>Gross Earnings</t>
  </si>
  <si>
    <t>Net Earnings</t>
  </si>
  <si>
    <t>2022/2Q</t>
  </si>
  <si>
    <t>FAVÖK TTM</t>
  </si>
  <si>
    <t>EBITDA TTM</t>
  </si>
  <si>
    <t>2020/4Q</t>
  </si>
  <si>
    <t>2020/3Q</t>
  </si>
  <si>
    <t>Net Kar TTM</t>
  </si>
  <si>
    <t>Net Earnings TTM</t>
  </si>
  <si>
    <t>-</t>
  </si>
  <si>
    <t>3Ç22</t>
  </si>
  <si>
    <t>Ö</t>
  </si>
  <si>
    <t>Equity</t>
  </si>
  <si>
    <t>2022/3Q</t>
  </si>
  <si>
    <t>CANTE</t>
  </si>
  <si>
    <t>4Ç22</t>
  </si>
  <si>
    <t>2022/4Q</t>
  </si>
  <si>
    <t>2022/12</t>
  </si>
  <si>
    <t>ebitda - ttm</t>
  </si>
  <si>
    <t>Kontrol</t>
  </si>
  <si>
    <t>net earnings - ttm</t>
  </si>
  <si>
    <t>2023/1Ç</t>
  </si>
  <si>
    <t>1Ç23</t>
  </si>
  <si>
    <t>2Ç23</t>
  </si>
  <si>
    <t>2023/06</t>
  </si>
  <si>
    <t>2023/1Q</t>
  </si>
  <si>
    <t>2023/2Q</t>
  </si>
  <si>
    <t>ARCLK</t>
  </si>
  <si>
    <t>2023/2Ç</t>
  </si>
  <si>
    <t>2022/2Ç</t>
  </si>
  <si>
    <t/>
  </si>
  <si>
    <t>ADEL</t>
  </si>
  <si>
    <t>2023/03</t>
  </si>
  <si>
    <t>AGESA</t>
  </si>
  <si>
    <t>AKCNS</t>
  </si>
  <si>
    <t>AKSEN</t>
  </si>
  <si>
    <t>AKSGY</t>
  </si>
  <si>
    <t>ANHYT</t>
  </si>
  <si>
    <t>BIZIM</t>
  </si>
  <si>
    <t>BMSCH</t>
  </si>
  <si>
    <t>BMSTL</t>
  </si>
  <si>
    <t>CIMSA</t>
  </si>
  <si>
    <t>DOCO</t>
  </si>
  <si>
    <t>EKGYO</t>
  </si>
  <si>
    <t>ENKAI</t>
  </si>
  <si>
    <t>EREGL</t>
  </si>
  <si>
    <t>GLYHO</t>
  </si>
  <si>
    <t>GOODY</t>
  </si>
  <si>
    <t>GUBRF</t>
  </si>
  <si>
    <t>HALKB</t>
  </si>
  <si>
    <t>INDES</t>
  </si>
  <si>
    <t>ISCTR</t>
  </si>
  <si>
    <t>ISGYO</t>
  </si>
  <si>
    <t>KCAER</t>
  </si>
  <si>
    <t>KLKIM</t>
  </si>
  <si>
    <t>KORDS</t>
  </si>
  <si>
    <t>KOZAA</t>
  </si>
  <si>
    <t>KOZAL</t>
  </si>
  <si>
    <t>LKMNH</t>
  </si>
  <si>
    <t>LOGO</t>
  </si>
  <si>
    <t>MEDTR</t>
  </si>
  <si>
    <t>ODAS</t>
  </si>
  <si>
    <t>ORGE</t>
  </si>
  <si>
    <t>OYAKC</t>
  </si>
  <si>
    <t>PETKM</t>
  </si>
  <si>
    <t>PNLSN</t>
  </si>
  <si>
    <t>PRKME</t>
  </si>
  <si>
    <t>SISE</t>
  </si>
  <si>
    <t>SUWEN</t>
  </si>
  <si>
    <t>TKNSA</t>
  </si>
  <si>
    <t>TMSN</t>
  </si>
  <si>
    <t>TRGYO</t>
  </si>
  <si>
    <t>TTKOM</t>
  </si>
  <si>
    <t>ULKER</t>
  </si>
  <si>
    <t>VESTL</t>
  </si>
  <si>
    <t>YKSLN</t>
  </si>
  <si>
    <t>YUNSA</t>
  </si>
  <si>
    <t>YKBNK</t>
  </si>
  <si>
    <t>AKBNK</t>
  </si>
  <si>
    <t>OTKAR</t>
  </si>
  <si>
    <t>TAVHL</t>
  </si>
  <si>
    <t>TOASO</t>
  </si>
  <si>
    <t>FROTO</t>
  </si>
  <si>
    <t>GARAN</t>
  </si>
  <si>
    <t>TTRAK</t>
  </si>
  <si>
    <t>ANSGR</t>
  </si>
  <si>
    <t>AYGAZ</t>
  </si>
  <si>
    <t>TSKB</t>
  </si>
  <si>
    <t>TUPRS</t>
  </si>
  <si>
    <t>KCHOL</t>
  </si>
  <si>
    <t>AKGRT</t>
  </si>
  <si>
    <t>MGROS</t>
  </si>
  <si>
    <t>TKFEN</t>
  </si>
  <si>
    <t>BRISA</t>
  </si>
  <si>
    <t>CCOLA</t>
  </si>
  <si>
    <t>ENJSA</t>
  </si>
  <si>
    <t>AEFES</t>
  </si>
  <si>
    <t>AKSA</t>
  </si>
  <si>
    <t>ASUZU</t>
  </si>
  <si>
    <t>MPARK</t>
  </si>
  <si>
    <t>SAHOL</t>
  </si>
  <si>
    <t>THYAO</t>
  </si>
  <si>
    <t>TURSG</t>
  </si>
  <si>
    <t>VAKBN</t>
  </si>
  <si>
    <t>VESBE</t>
  </si>
  <si>
    <t>AGHOL</t>
  </si>
  <si>
    <t>GWIND</t>
  </si>
  <si>
    <t>PGSUS</t>
  </si>
  <si>
    <t>ASELS</t>
  </si>
  <si>
    <t>SOKM</t>
  </si>
  <si>
    <t>BIMAS</t>
  </si>
  <si>
    <t>DOHOL</t>
  </si>
  <si>
    <t>TCELL</t>
  </si>
  <si>
    <t>DOAS</t>
  </si>
  <si>
    <t>ZOREN</t>
  </si>
  <si>
    <t>MAVI</t>
  </si>
  <si>
    <t>ACSEL</t>
  </si>
  <si>
    <t>ADESE</t>
  </si>
  <si>
    <t>AFYON</t>
  </si>
  <si>
    <t>AGYO</t>
  </si>
  <si>
    <t>AHGAZ</t>
  </si>
  <si>
    <t>AKENR</t>
  </si>
  <si>
    <t>AKFGY</t>
  </si>
  <si>
    <t>AKFYE</t>
  </si>
  <si>
    <t>AKMGY</t>
  </si>
  <si>
    <t>AKSUE</t>
  </si>
  <si>
    <t>AKYHO</t>
  </si>
  <si>
    <t>ALARK</t>
  </si>
  <si>
    <t>ALBRK</t>
  </si>
  <si>
    <t>ALCAR</t>
  </si>
  <si>
    <t>ALCTL</t>
  </si>
  <si>
    <t>ALFAS</t>
  </si>
  <si>
    <t>ALGYO</t>
  </si>
  <si>
    <t>ALKA</t>
  </si>
  <si>
    <t>ALKIM</t>
  </si>
  <si>
    <t>ALMAD</t>
  </si>
  <si>
    <t>ANELE</t>
  </si>
  <si>
    <t>ANGEN</t>
  </si>
  <si>
    <t>ARASE</t>
  </si>
  <si>
    <t>ARDYZ</t>
  </si>
  <si>
    <t>ARENA</t>
  </si>
  <si>
    <t>ARZUM</t>
  </si>
  <si>
    <t>ASTOR</t>
  </si>
  <si>
    <t>ATAGY</t>
  </si>
  <si>
    <t>ATATP</t>
  </si>
  <si>
    <t>ATEKS</t>
  </si>
  <si>
    <t>AVGYO</t>
  </si>
  <si>
    <t>AVHOL</t>
  </si>
  <si>
    <t>AVOD</t>
  </si>
  <si>
    <t>AVTUR</t>
  </si>
  <si>
    <t>AYCES</t>
  </si>
  <si>
    <t>AYDEM</t>
  </si>
  <si>
    <t>AYEN</t>
  </si>
  <si>
    <t>AZTEK</t>
  </si>
  <si>
    <t>BAGFS</t>
  </si>
  <si>
    <t>BAKAB</t>
  </si>
  <si>
    <t>BANVT</t>
  </si>
  <si>
    <t>BARMA</t>
  </si>
  <si>
    <t>BASGZ</t>
  </si>
  <si>
    <t>BAYRK</t>
  </si>
  <si>
    <t>BERA</t>
  </si>
  <si>
    <t>BEYAZ</t>
  </si>
  <si>
    <t>BFREN</t>
  </si>
  <si>
    <t>BIOEN</t>
  </si>
  <si>
    <t>BJKAS</t>
  </si>
  <si>
    <t>2022/09</t>
  </si>
  <si>
    <t>BLCYT</t>
  </si>
  <si>
    <t>BNTAS</t>
  </si>
  <si>
    <t>BOBET</t>
  </si>
  <si>
    <t>BOSSA</t>
  </si>
  <si>
    <t>BRKSN</t>
  </si>
  <si>
    <t>BRKVY</t>
  </si>
  <si>
    <t>BRLSM</t>
  </si>
  <si>
    <t>BRSAN</t>
  </si>
  <si>
    <t>BRYAT</t>
  </si>
  <si>
    <t>BSOKE</t>
  </si>
  <si>
    <t>BTCIM</t>
  </si>
  <si>
    <t>BUCIM</t>
  </si>
  <si>
    <t>BURCE</t>
  </si>
  <si>
    <t>BURVA</t>
  </si>
  <si>
    <t>BVSAN</t>
  </si>
  <si>
    <t>CELHA</t>
  </si>
  <si>
    <t>CEMAS</t>
  </si>
  <si>
    <t>CEMTS</t>
  </si>
  <si>
    <t>CEOEM</t>
  </si>
  <si>
    <t>CLEBI</t>
  </si>
  <si>
    <t>CMBTN</t>
  </si>
  <si>
    <t>CONSE</t>
  </si>
  <si>
    <t>COSMO</t>
  </si>
  <si>
    <t>CRDFA</t>
  </si>
  <si>
    <t>CRFSA</t>
  </si>
  <si>
    <t>CUSAN</t>
  </si>
  <si>
    <t>CVKMD</t>
  </si>
  <si>
    <t>DAGHL</t>
  </si>
  <si>
    <t>DAGI</t>
  </si>
  <si>
    <t>DAPGM</t>
  </si>
  <si>
    <t>DARDL</t>
  </si>
  <si>
    <t>DENGE</t>
  </si>
  <si>
    <t>DERHL</t>
  </si>
  <si>
    <t>DERIM</t>
  </si>
  <si>
    <t>DESA</t>
  </si>
  <si>
    <t>DESPC</t>
  </si>
  <si>
    <t>DEVA</t>
  </si>
  <si>
    <t>DGATE</t>
  </si>
  <si>
    <t>DGGYO</t>
  </si>
  <si>
    <t>DGNMO</t>
  </si>
  <si>
    <t>DITAS</t>
  </si>
  <si>
    <t>DMSAS</t>
  </si>
  <si>
    <t>DNISI</t>
  </si>
  <si>
    <t>DOBUR</t>
  </si>
  <si>
    <t>DOGUB</t>
  </si>
  <si>
    <t>DOKTA</t>
  </si>
  <si>
    <t>DURDO</t>
  </si>
  <si>
    <t>DYOBY</t>
  </si>
  <si>
    <t>DZGYO</t>
  </si>
  <si>
    <t>ECILC</t>
  </si>
  <si>
    <t>ECZYT</t>
  </si>
  <si>
    <t>EDATA</t>
  </si>
  <si>
    <t>EDIP</t>
  </si>
  <si>
    <t>EGEEN</t>
  </si>
  <si>
    <t>EGEPO</t>
  </si>
  <si>
    <t>EGGUB</t>
  </si>
  <si>
    <t>EGPRO</t>
  </si>
  <si>
    <t>EGSER</t>
  </si>
  <si>
    <t>EKSUN</t>
  </si>
  <si>
    <t>ELITE</t>
  </si>
  <si>
    <t>EMKEL</t>
  </si>
  <si>
    <t>ENSRI</t>
  </si>
  <si>
    <t>EPLAS</t>
  </si>
  <si>
    <t>ERBOS</t>
  </si>
  <si>
    <t>ERCB</t>
  </si>
  <si>
    <t>ERSU</t>
  </si>
  <si>
    <t>ESCAR</t>
  </si>
  <si>
    <t>ESCOM</t>
  </si>
  <si>
    <t>ESEN</t>
  </si>
  <si>
    <t>ETILR</t>
  </si>
  <si>
    <t>EUHOL</t>
  </si>
  <si>
    <t>EUPWR</t>
  </si>
  <si>
    <t>EUREN</t>
  </si>
  <si>
    <t>EYGYO</t>
  </si>
  <si>
    <t>FADE</t>
  </si>
  <si>
    <t>FENER</t>
  </si>
  <si>
    <t>FLAP</t>
  </si>
  <si>
    <t>FMIZP</t>
  </si>
  <si>
    <t>FONET</t>
  </si>
  <si>
    <t>FORMT</t>
  </si>
  <si>
    <t>FRIGO</t>
  </si>
  <si>
    <t>GARFA</t>
  </si>
  <si>
    <t>GEDIK</t>
  </si>
  <si>
    <t>GEDZA</t>
  </si>
  <si>
    <t>GENIL</t>
  </si>
  <si>
    <t>GENTS</t>
  </si>
  <si>
    <t>GEREL</t>
  </si>
  <si>
    <t>GESAN</t>
  </si>
  <si>
    <t>GLBMD</t>
  </si>
  <si>
    <t>GLCVY</t>
  </si>
  <si>
    <t>GLRYH</t>
  </si>
  <si>
    <t>GMTAS</t>
  </si>
  <si>
    <t>GOKNR</t>
  </si>
  <si>
    <t>GOLTS</t>
  </si>
  <si>
    <t>GOZDE</t>
  </si>
  <si>
    <t>GRSEL</t>
  </si>
  <si>
    <t>GRTRK</t>
  </si>
  <si>
    <t>GSDDE</t>
  </si>
  <si>
    <t>GSDHO</t>
  </si>
  <si>
    <t>GSRAY</t>
  </si>
  <si>
    <t>GZNMI</t>
  </si>
  <si>
    <t>HATEK</t>
  </si>
  <si>
    <t>HDFGS</t>
  </si>
  <si>
    <t>HEDEF</t>
  </si>
  <si>
    <t>HEKTS</t>
  </si>
  <si>
    <t>HKTM</t>
  </si>
  <si>
    <t>HLGYO</t>
  </si>
  <si>
    <t>HTTBT</t>
  </si>
  <si>
    <t>HUBVC</t>
  </si>
  <si>
    <t>HUNER</t>
  </si>
  <si>
    <t>HURGZ</t>
  </si>
  <si>
    <t>ICBCT</t>
  </si>
  <si>
    <t>IDEAS</t>
  </si>
  <si>
    <t>IDGYO</t>
  </si>
  <si>
    <t>IEYHO</t>
  </si>
  <si>
    <t>IHAAS</t>
  </si>
  <si>
    <t>IHEVA</t>
  </si>
  <si>
    <t>IHGZT</t>
  </si>
  <si>
    <t>IHLAS</t>
  </si>
  <si>
    <t>IHLGM</t>
  </si>
  <si>
    <t>IHYAY</t>
  </si>
  <si>
    <t>IMASM</t>
  </si>
  <si>
    <t>INFO</t>
  </si>
  <si>
    <t>INTEM</t>
  </si>
  <si>
    <t>INVEO</t>
  </si>
  <si>
    <t>INVES</t>
  </si>
  <si>
    <t>IPEKE</t>
  </si>
  <si>
    <t>ISATR</t>
  </si>
  <si>
    <t>ISBTR</t>
  </si>
  <si>
    <t>ISDMR</t>
  </si>
  <si>
    <t>ISFIN</t>
  </si>
  <si>
    <t>ISGSY</t>
  </si>
  <si>
    <t>ISKPL</t>
  </si>
  <si>
    <t>ISMEN</t>
  </si>
  <si>
    <t>ISSEN</t>
  </si>
  <si>
    <t>ITTFH</t>
  </si>
  <si>
    <t>IZFAS</t>
  </si>
  <si>
    <t>IZINV</t>
  </si>
  <si>
    <t>IZMDC</t>
  </si>
  <si>
    <t>JANTS</t>
  </si>
  <si>
    <t>KAPLM</t>
  </si>
  <si>
    <t>KAREL</t>
  </si>
  <si>
    <t>KARSN</t>
  </si>
  <si>
    <t>KARTN</t>
  </si>
  <si>
    <t>KARYE</t>
  </si>
  <si>
    <t>KATMR</t>
  </si>
  <si>
    <t>KERVT</t>
  </si>
  <si>
    <t>KFEIN</t>
  </si>
  <si>
    <t>KGYO</t>
  </si>
  <si>
    <t>KIMMR</t>
  </si>
  <si>
    <t>KLGYO</t>
  </si>
  <si>
    <t>KLMSN</t>
  </si>
  <si>
    <t>KLRHO</t>
  </si>
  <si>
    <t>KLSYN</t>
  </si>
  <si>
    <t>KMPUR</t>
  </si>
  <si>
    <t>KNFRT</t>
  </si>
  <si>
    <t>KONKA</t>
  </si>
  <si>
    <t>KONTR</t>
  </si>
  <si>
    <t>KONYA</t>
  </si>
  <si>
    <t>KOPOL</t>
  </si>
  <si>
    <t>KRDMA</t>
  </si>
  <si>
    <t>KRDMB</t>
  </si>
  <si>
    <t>KRDMD</t>
  </si>
  <si>
    <t>KRGYO</t>
  </si>
  <si>
    <t>KRONT</t>
  </si>
  <si>
    <t>KRPLS</t>
  </si>
  <si>
    <t>KRSTL</t>
  </si>
  <si>
    <t>KRTEK</t>
  </si>
  <si>
    <t>KRVGD</t>
  </si>
  <si>
    <t>KTSKR</t>
  </si>
  <si>
    <t>KUTPO</t>
  </si>
  <si>
    <t>KUYAS</t>
  </si>
  <si>
    <t>KZBGY</t>
  </si>
  <si>
    <t>LIDER</t>
  </si>
  <si>
    <t>LIDFA</t>
  </si>
  <si>
    <t>LINK</t>
  </si>
  <si>
    <t>LUKSK</t>
  </si>
  <si>
    <t>MAALT</t>
  </si>
  <si>
    <t>MACKO</t>
  </si>
  <si>
    <t>MAGEN</t>
  </si>
  <si>
    <t>MAKIM</t>
  </si>
  <si>
    <t>MAKTK</t>
  </si>
  <si>
    <t>MANAS</t>
  </si>
  <si>
    <t>MARTI</t>
  </si>
  <si>
    <t>MEGAP</t>
  </si>
  <si>
    <t>MEPET</t>
  </si>
  <si>
    <t>MERCN</t>
  </si>
  <si>
    <t>MERIT</t>
  </si>
  <si>
    <t>MERKO</t>
  </si>
  <si>
    <t>METRO</t>
  </si>
  <si>
    <t>METUR</t>
  </si>
  <si>
    <t>MIATK</t>
  </si>
  <si>
    <t>MIPAZ</t>
  </si>
  <si>
    <t>MNDRS</t>
  </si>
  <si>
    <t>MNDTR</t>
  </si>
  <si>
    <t>MOBTL</t>
  </si>
  <si>
    <t>MRGYO</t>
  </si>
  <si>
    <t>MRSHL</t>
  </si>
  <si>
    <t>MSGYO</t>
  </si>
  <si>
    <t>MTRKS</t>
  </si>
  <si>
    <t>MZHLD</t>
  </si>
  <si>
    <t>NATEN</t>
  </si>
  <si>
    <t>NETAS</t>
  </si>
  <si>
    <t>NIBAS</t>
  </si>
  <si>
    <t>NTGAZ</t>
  </si>
  <si>
    <t>NTHOL</t>
  </si>
  <si>
    <t>NUGYO</t>
  </si>
  <si>
    <t>NUHCM</t>
  </si>
  <si>
    <t>OBASE</t>
  </si>
  <si>
    <t>ONCSM</t>
  </si>
  <si>
    <t>ORCAY</t>
  </si>
  <si>
    <t>OSMEN</t>
  </si>
  <si>
    <t>OSTIM</t>
  </si>
  <si>
    <t>OYLUM</t>
  </si>
  <si>
    <t>OYYAT</t>
  </si>
  <si>
    <t>OZGYO</t>
  </si>
  <si>
    <t>OZKGY</t>
  </si>
  <si>
    <t>OZRDN</t>
  </si>
  <si>
    <t>OZSUB</t>
  </si>
  <si>
    <t>PAGYO</t>
  </si>
  <si>
    <t>PAMEL</t>
  </si>
  <si>
    <t>PAPIL</t>
  </si>
  <si>
    <t>PARSN</t>
  </si>
  <si>
    <t>PCILT</t>
  </si>
  <si>
    <t>PEGYO</t>
  </si>
  <si>
    <t>PEKGY</t>
  </si>
  <si>
    <t>PENGD</t>
  </si>
  <si>
    <t>PENTA</t>
  </si>
  <si>
    <t>PETUN</t>
  </si>
  <si>
    <t>PINSU</t>
  </si>
  <si>
    <t>PKART</t>
  </si>
  <si>
    <t>PKENT</t>
  </si>
  <si>
    <t>PLTUR</t>
  </si>
  <si>
    <t>PNSUT</t>
  </si>
  <si>
    <t>POLHO</t>
  </si>
  <si>
    <t>POLTK</t>
  </si>
  <si>
    <t>PRDGS</t>
  </si>
  <si>
    <t>PRKAB</t>
  </si>
  <si>
    <t>PRZMA</t>
  </si>
  <si>
    <t>PSDTC</t>
  </si>
  <si>
    <t>PSGYO</t>
  </si>
  <si>
    <t>QUAGR</t>
  </si>
  <si>
    <t>RALYH</t>
  </si>
  <si>
    <t>RAYSG</t>
  </si>
  <si>
    <t>RNPOL</t>
  </si>
  <si>
    <t>RODRG</t>
  </si>
  <si>
    <t>RTALB</t>
  </si>
  <si>
    <t>RUBNS</t>
  </si>
  <si>
    <t>RYGYO</t>
  </si>
  <si>
    <t>RYSAS</t>
  </si>
  <si>
    <t>SAFKR</t>
  </si>
  <si>
    <t>SAMAT</t>
  </si>
  <si>
    <t>SANEL</t>
  </si>
  <si>
    <t>SANFM</t>
  </si>
  <si>
    <t>SANKO</t>
  </si>
  <si>
    <t>SARKY</t>
  </si>
  <si>
    <t>SASA</t>
  </si>
  <si>
    <t>SAYAS</t>
  </si>
  <si>
    <t>SDTTR</t>
  </si>
  <si>
    <t>SEGYO</t>
  </si>
  <si>
    <t>SEKFK</t>
  </si>
  <si>
    <t>SEKUR</t>
  </si>
  <si>
    <t>SELEC</t>
  </si>
  <si>
    <t>SELGD</t>
  </si>
  <si>
    <t>SELVA</t>
  </si>
  <si>
    <t>SEYKM</t>
  </si>
  <si>
    <t>SILVR</t>
  </si>
  <si>
    <t>SKBNK</t>
  </si>
  <si>
    <t>SKTAS</t>
  </si>
  <si>
    <t>SMART</t>
  </si>
  <si>
    <t>SMRTG</t>
  </si>
  <si>
    <t>SNGYO</t>
  </si>
  <si>
    <t>SNICA</t>
  </si>
  <si>
    <t>SOKE</t>
  </si>
  <si>
    <t>SONME</t>
  </si>
  <si>
    <t>SRVGY</t>
  </si>
  <si>
    <t>SUNTK</t>
  </si>
  <si>
    <t>TATGD</t>
  </si>
  <si>
    <t>TDGYO</t>
  </si>
  <si>
    <t>TEKTU</t>
  </si>
  <si>
    <t>TERA</t>
  </si>
  <si>
    <t>TETMT</t>
  </si>
  <si>
    <t>TEZOL</t>
  </si>
  <si>
    <t>TGSAS</t>
  </si>
  <si>
    <t>TLMAN</t>
  </si>
  <si>
    <t>TMPOL</t>
  </si>
  <si>
    <t>TNZTP</t>
  </si>
  <si>
    <t>TRCAS</t>
  </si>
  <si>
    <t>TRILC</t>
  </si>
  <si>
    <t>TSGYO</t>
  </si>
  <si>
    <t>TSPOR</t>
  </si>
  <si>
    <t>TUCLK</t>
  </si>
  <si>
    <t>TUKAS</t>
  </si>
  <si>
    <t>TUREX</t>
  </si>
  <si>
    <t>TURGG</t>
  </si>
  <si>
    <t>UFUK</t>
  </si>
  <si>
    <t>ULAS</t>
  </si>
  <si>
    <t>ULUFA</t>
  </si>
  <si>
    <t>ULUSE</t>
  </si>
  <si>
    <t>ULUUN</t>
  </si>
  <si>
    <t>UNLU</t>
  </si>
  <si>
    <t>USAK</t>
  </si>
  <si>
    <t>VAKFN</t>
  </si>
  <si>
    <t>VAKKO</t>
  </si>
  <si>
    <t>VANGD</t>
  </si>
  <si>
    <t>VBTYZ</t>
  </si>
  <si>
    <t>VERTU</t>
  </si>
  <si>
    <t>VERUS</t>
  </si>
  <si>
    <t>VKGYO</t>
  </si>
  <si>
    <t>VKING</t>
  </si>
  <si>
    <t>YAPRK</t>
  </si>
  <si>
    <t>YATAS</t>
  </si>
  <si>
    <t>YAYLA</t>
  </si>
  <si>
    <t>YEOTK</t>
  </si>
  <si>
    <t>YESIL</t>
  </si>
  <si>
    <t>YGGYO</t>
  </si>
  <si>
    <t>YGYO</t>
  </si>
  <si>
    <t>YYAPI</t>
  </si>
  <si>
    <t>YYLGD</t>
  </si>
  <si>
    <t>ZEDUR</t>
  </si>
  <si>
    <t>ZRGYO</t>
  </si>
  <si>
    <t>Sigorta</t>
  </si>
  <si>
    <t>IFRS-01</t>
  </si>
  <si>
    <t>BDDK</t>
  </si>
  <si>
    <t>ÖFK</t>
  </si>
  <si>
    <t>BDMK</t>
  </si>
  <si>
    <t>Burada yer alan bilgiler Gedik Yatırım Menkul Değerler A.Ş. tarafından genel bilgilendirme amacı ile hazırlanmıştır. Yatırım Danışmanlığı hizmeti; aracı kurumlar, portföy yönetim şirketleri, mevduat kabul etmeyen bankalar ile müşteri arasında imzalanacak Yatırım Danışmanlığı sözleşmesi çerçevesinde sunulmaktadır. Burada yer alan yorum ve tavsiyeler, yorum ve tavsiyede bulunanların kişisel görüşlerine dayanmaktadır. Herhangi bir yatırım aracının alım-satım önerisi ya da getiri vaadi olarak yorumlanmamalıdır. Bu görüşler mali durumunuz ile risk ve getiri tercihlerinize uygun olmayabilir. Bu nedenle, sadece burada yer alan bilgilere dayanarak yatırım kararı verilmesi beklentilerinize uygun sonuçlar doğurmayabilir. Burada yer alan fiyatlar, veriler ve bilgilerin tam ve doğru olduğu garanti edilemez; içerik, haber verilmeksizin değiştirilebilir. Tüm veriler, Gedik Yatırım Menkul Değerler A.Ş. tarafından güvenilir olduğuna inanılan kaynaklardan alınmıştır. Bu kaynakların kullanılması nedeni ile ortaya çıkabilecek hatalardan Gedik Yatırım Menkul Değerler A.Ş. sorumlu değildir.</t>
  </si>
  <si>
    <t>Kaynak: Rasyonet</t>
  </si>
  <si>
    <t>2023/06 Finansal Sonuçları</t>
  </si>
  <si>
    <t>A1CAP</t>
  </si>
  <si>
    <t>ARSAN</t>
  </si>
  <si>
    <t>BIENY</t>
  </si>
  <si>
    <t>BIGCH</t>
  </si>
  <si>
    <t>CWENE</t>
  </si>
  <si>
    <t>FORTE</t>
  </si>
  <si>
    <t>ICUGS</t>
  </si>
  <si>
    <t>INGRM</t>
  </si>
  <si>
    <t>KAYSE</t>
  </si>
  <si>
    <t>KTLEV</t>
  </si>
  <si>
    <t>MARKA</t>
  </si>
  <si>
    <t>PASEU</t>
  </si>
  <si>
    <t>n.m.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</si>
</sst>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0.0"/>
    <numFmt numFmtId="166" formatCode="#,##0;\-#,##0;\-"/>
    <numFmt numFmtId="167" formatCode="0.0%"/>
    <numFmt numFmtId="168" formatCode="_(* #,##0_);_(* \(#,##0\);_(* &quot;-&quot;??_);_(@_)"/>
    <numFmt numFmtId="169" formatCode="#,##0.00;\-#,##0.00;\-"/>
    <numFmt numFmtId="170" formatCode="#,##0.0;\-#,##0.0;\-"/>
    <numFmt numFmtId="171" formatCode="_-* #,##0_-;\-* #,##0_-;_-* &quot;-&quot;??_-;_-@_-"/>
    <numFmt numFmtId="172" formatCode="dd/mm/yyyy;;"/>
  </numFmts>
  <fonts count="2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b/>
      <sz val="9"/>
      <color theme="0"/>
      <name val="IBM Plex Sans"/>
      <family val="2"/>
      <charset val="162"/>
    </font>
    <font>
      <b/>
      <sz val="9"/>
      <name val="IBM Plex Sans"/>
      <family val="2"/>
      <charset val="162"/>
    </font>
    <font>
      <sz val="9"/>
      <name val="IBM Plex Sans"/>
      <family val="2"/>
      <charset val="162"/>
    </font>
    <font>
      <sz val="10"/>
      <name val="Arial"/>
      <family val="2"/>
      <charset val="162"/>
    </font>
    <font>
      <sz val="11"/>
      <color theme="1"/>
      <name val="IBM Plex Sans"/>
      <family val="2"/>
      <charset val="162"/>
    </font>
    <font>
      <sz val="10"/>
      <color theme="1"/>
      <name val="IBM Plex Sans"/>
      <family val="2"/>
      <charset val="162"/>
    </font>
    <font>
      <sz val="8"/>
      <color rgb="FF31849B"/>
      <name val="IBM Plex Sans"/>
      <family val="2"/>
      <charset val="162"/>
    </font>
    <font>
      <sz val="8"/>
      <color theme="1"/>
      <name val="IBM Plex Sans"/>
      <family val="2"/>
      <charset val="162"/>
    </font>
    <font>
      <b/>
      <sz val="11"/>
      <color rgb="FFFF0000"/>
      <name val="IBM Plex Sans"/>
      <family val="2"/>
      <charset val="162"/>
    </font>
    <font>
      <sz val="9"/>
      <color rgb="FFFF0000"/>
      <name val="IBM Plex Sans"/>
      <family val="2"/>
      <charset val="162"/>
    </font>
    <font>
      <sz val="9"/>
      <color theme="1"/>
      <name val="IBM Plex Sans"/>
      <family val="2"/>
      <charset val="162"/>
    </font>
    <font>
      <sz val="9"/>
      <color theme="9" tint="-0.499984740745262"/>
      <name val="IBM Plex Sans"/>
      <family val="2"/>
      <charset val="162"/>
    </font>
    <font>
      <sz val="9"/>
      <color rgb="FF31849B"/>
      <name val="IBM Plex Sans"/>
      <family val="2"/>
      <charset val="162"/>
    </font>
    <font>
      <b/>
      <sz val="9"/>
      <color theme="1"/>
      <name val="IBM Plex Sans"/>
      <family val="2"/>
      <charset val="162"/>
    </font>
    <font>
      <i/>
      <sz val="9"/>
      <color theme="1"/>
      <name val="IBM Plex Sans"/>
      <family val="2"/>
      <charset val="162"/>
    </font>
    <font>
      <b/>
      <sz val="10"/>
      <color theme="4"/>
      <name val="IBM Plex Sans"/>
      <family val="2"/>
      <charset val="162"/>
    </font>
    <font>
      <i/>
      <sz val="10"/>
      <color theme="1"/>
      <name val="IBM Plex Sans"/>
      <family val="2"/>
      <charset val="162"/>
    </font>
    <font>
      <b/>
      <sz val="10"/>
      <color theme="0"/>
      <name val="IBM Plex Sans"/>
      <family val="2"/>
      <charset val="162"/>
    </font>
    <font>
      <b/>
      <sz val="16"/>
      <color theme="2" tint="-0.499984740745262"/>
      <name val="IBM Plex Sans"/>
      <family val="2"/>
      <charset val="162"/>
    </font>
  </fonts>
  <fills count="12">
    <fill>
      <patternFill patternType="none"/>
    </fill>
    <fill>
      <patternFill patternType="gray125"/>
    </fill>
    <fill>
      <patternFill patternType="solid">
        <fgColor theme="0"/>
        <bgColor indexed="64"/>
      </patternFill>
    </fill>
    <fill>
      <patternFill patternType="solid">
        <fgColor theme="1" tint="0.89999084444715716"/>
        <bgColor indexed="64"/>
      </patternFill>
    </fill>
    <fill>
      <patternFill patternType="solid">
        <fgColor theme="6" tint="0.79998168889431442"/>
        <bgColor indexed="64"/>
      </patternFill>
    </fill>
    <fill>
      <patternFill patternType="solid">
        <fgColor rgb="FFFFC00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3"/>
        <bgColor indexed="64"/>
      </patternFill>
    </fill>
    <fill>
      <patternFill patternType="solid">
        <fgColor rgb="FFC00000"/>
        <bgColor indexed="64"/>
      </patternFill>
    </fill>
    <fill>
      <patternFill patternType="solid">
        <fgColor theme="2" tint="-0.249977111117893"/>
        <bgColor indexed="64"/>
      </patternFill>
    </fill>
    <fill>
      <patternFill patternType="solid">
        <fgColor theme="2" tint="-9.9978637043366805E-2"/>
        <bgColor indexed="64"/>
      </patternFill>
    </fill>
  </fills>
  <borders count="23">
    <border>
      <left/>
      <right/>
      <top/>
      <bottom/>
      <diagonal/>
    </border>
    <border>
      <left style="thin">
        <color indexed="64"/>
      </left>
      <right/>
      <top/>
      <bottom/>
      <diagonal/>
    </border>
    <border>
      <left/>
      <right/>
      <top/>
      <bottom style="medium">
        <color theme="0" tint="-0.14996795556505021"/>
      </bottom>
      <diagonal/>
    </border>
    <border>
      <left/>
      <right/>
      <top/>
      <bottom style="medium">
        <color theme="0" tint="-0.499984740745262"/>
      </bottom>
      <diagonal/>
    </border>
    <border>
      <left/>
      <right/>
      <top style="medium">
        <color theme="0" tint="-0.499984740745262"/>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auto="1"/>
      </right>
      <top/>
      <bottom/>
      <diagonal/>
    </border>
    <border>
      <left style="thin">
        <color indexed="64"/>
      </left>
      <right/>
      <top style="thin">
        <color indexed="64"/>
      </top>
      <bottom/>
      <diagonal/>
    </border>
    <border>
      <left/>
      <right/>
      <top style="thin">
        <color indexed="64"/>
      </top>
      <bottom/>
      <diagonal/>
    </border>
    <border>
      <left/>
      <right style="hair">
        <color auto="1"/>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medium">
        <color theme="0" tint="-0.14996795556505021"/>
      </bottom>
      <diagonal/>
    </border>
    <border>
      <left/>
      <right style="thin">
        <color indexed="64"/>
      </right>
      <top/>
      <bottom style="medium">
        <color theme="0" tint="-0.14996795556505021"/>
      </bottom>
      <diagonal/>
    </border>
    <border>
      <left style="thin">
        <color indexed="64"/>
      </left>
      <right/>
      <top/>
      <bottom style="medium">
        <color theme="0" tint="-0.499984740745262"/>
      </bottom>
      <diagonal/>
    </border>
    <border>
      <left/>
      <right style="thin">
        <color indexed="64"/>
      </right>
      <top/>
      <bottom style="medium">
        <color theme="0" tint="-0.499984740745262"/>
      </bottom>
      <diagonal/>
    </border>
    <border>
      <left style="thin">
        <color indexed="64"/>
      </left>
      <right/>
      <top style="medium">
        <color theme="0" tint="-0.499984740745262"/>
      </top>
      <bottom/>
      <diagonal/>
    </border>
    <border>
      <left/>
      <right style="thin">
        <color indexed="64"/>
      </right>
      <top style="medium">
        <color theme="0" tint="-0.499984740745262"/>
      </top>
      <bottom/>
      <diagonal/>
    </border>
  </borders>
  <cellStyleXfs count="27">
    <xf numFmtId="0" fontId="0" fillId="0" borderId="0"/>
    <xf numFmtId="9" fontId="7" fillId="0" borderId="0" applyFont="0" applyFill="0" applyBorder="0" applyAlignment="0" applyProtection="0"/>
    <xf numFmtId="14" fontId="7" fillId="0" borderId="0" applyFont="0" applyFill="0" applyBorder="0" applyAlignment="0" applyProtection="0"/>
    <xf numFmtId="0" fontId="6" fillId="0" borderId="0"/>
    <xf numFmtId="9" fontId="6" fillId="0" borderId="0" applyFont="0" applyFill="0" applyBorder="0" applyAlignment="0" applyProtection="0"/>
    <xf numFmtId="164" fontId="6" fillId="0" borderId="0" applyFont="0" applyFill="0" applyBorder="0" applyAlignment="0" applyProtection="0"/>
    <xf numFmtId="164" fontId="7" fillId="0" borderId="0" applyFont="0" applyFill="0" applyBorder="0" applyAlignment="0" applyProtection="0"/>
    <xf numFmtId="0" fontId="5" fillId="0" borderId="0"/>
    <xf numFmtId="0" fontId="11" fillId="0" borderId="0">
      <alignment vertical="center"/>
    </xf>
    <xf numFmtId="0" fontId="4" fillId="0" borderId="0"/>
    <xf numFmtId="0" fontId="7" fillId="0" borderId="0"/>
    <xf numFmtId="0" fontId="11" fillId="0" borderId="0">
      <alignment vertical="center"/>
    </xf>
    <xf numFmtId="0" fontId="11" fillId="0" borderId="0"/>
    <xf numFmtId="0" fontId="4" fillId="0" borderId="0"/>
    <xf numFmtId="9" fontId="4" fillId="0" borderId="0" applyFont="0" applyFill="0" applyBorder="0" applyAlignment="0" applyProtection="0"/>
    <xf numFmtId="164" fontId="4" fillId="0" borderId="0" applyFont="0" applyFill="0" applyBorder="0" applyAlignment="0" applyProtection="0"/>
    <xf numFmtId="0" fontId="11" fillId="0" borderId="0">
      <alignment vertical="center"/>
    </xf>
    <xf numFmtId="0" fontId="11" fillId="0" borderId="0">
      <alignment vertical="center"/>
    </xf>
    <xf numFmtId="0" fontId="11" fillId="0" borderId="0"/>
    <xf numFmtId="0" fontId="4" fillId="0" borderId="0"/>
    <xf numFmtId="0" fontId="11" fillId="0" borderId="0">
      <alignment vertical="center"/>
    </xf>
    <xf numFmtId="0" fontId="4" fillId="0" borderId="0"/>
    <xf numFmtId="0" fontId="4" fillId="0" borderId="0"/>
    <xf numFmtId="0" fontId="3" fillId="0" borderId="0"/>
    <xf numFmtId="164" fontId="7" fillId="0" borderId="0" applyFont="0" applyFill="0" applyBorder="0" applyAlignment="0" applyProtection="0"/>
    <xf numFmtId="0" fontId="2" fillId="0" borderId="0"/>
    <xf numFmtId="0" fontId="1" fillId="0" borderId="0"/>
  </cellStyleXfs>
  <cellXfs count="124">
    <xf numFmtId="0" fontId="0" fillId="0" borderId="0" xfId="0"/>
    <xf numFmtId="167" fontId="10" fillId="2" borderId="0" xfId="1" applyNumberFormat="1" applyFont="1" applyFill="1" applyBorder="1" applyAlignment="1">
      <alignment horizontal="right"/>
    </xf>
    <xf numFmtId="167" fontId="10" fillId="2" borderId="4" xfId="1" applyNumberFormat="1" applyFont="1" applyFill="1" applyBorder="1" applyAlignment="1">
      <alignment horizontal="right" indent="1"/>
    </xf>
    <xf numFmtId="167" fontId="10" fillId="2" borderId="0" xfId="1" applyNumberFormat="1" applyFont="1" applyFill="1" applyBorder="1" applyAlignment="1">
      <alignment horizontal="right" indent="1"/>
    </xf>
    <xf numFmtId="166" fontId="10" fillId="2" borderId="4" xfId="0" applyNumberFormat="1" applyFont="1" applyFill="1" applyBorder="1" applyAlignment="1">
      <alignment horizontal="right" indent="1"/>
    </xf>
    <xf numFmtId="167" fontId="10" fillId="2" borderId="4" xfId="1" applyNumberFormat="1" applyFont="1" applyFill="1" applyBorder="1" applyAlignment="1">
      <alignment horizontal="right"/>
    </xf>
    <xf numFmtId="170" fontId="10" fillId="2" borderId="4" xfId="0" applyNumberFormat="1" applyFont="1" applyFill="1" applyBorder="1" applyAlignment="1">
      <alignment horizontal="right" indent="1"/>
    </xf>
    <xf numFmtId="168" fontId="10" fillId="2" borderId="4" xfId="24" applyNumberFormat="1" applyFont="1" applyFill="1" applyBorder="1" applyAlignment="1">
      <alignment horizontal="right"/>
    </xf>
    <xf numFmtId="168" fontId="10" fillId="2" borderId="0" xfId="24" applyNumberFormat="1" applyFont="1" applyFill="1" applyBorder="1" applyAlignment="1">
      <alignment horizontal="right"/>
    </xf>
    <xf numFmtId="170" fontId="10" fillId="3" borderId="0" xfId="0" applyNumberFormat="1" applyFont="1" applyFill="1" applyAlignment="1">
      <alignment horizontal="right" indent="1"/>
    </xf>
    <xf numFmtId="170" fontId="10" fillId="8" borderId="0" xfId="0" applyNumberFormat="1" applyFont="1" applyFill="1" applyAlignment="1">
      <alignment horizontal="right" indent="1"/>
    </xf>
    <xf numFmtId="0" fontId="12" fillId="0" borderId="0" xfId="0" applyFont="1"/>
    <xf numFmtId="3" fontId="14" fillId="2" borderId="0" xfId="0" applyNumberFormat="1" applyFont="1" applyFill="1" applyAlignment="1">
      <alignment horizontal="right"/>
    </xf>
    <xf numFmtId="0" fontId="15" fillId="0" borderId="0" xfId="0" applyFont="1" applyAlignment="1">
      <alignment horizontal="left" vertical="center"/>
    </xf>
    <xf numFmtId="0" fontId="16" fillId="0" borderId="0" xfId="0" applyFont="1"/>
    <xf numFmtId="0" fontId="17" fillId="0" borderId="0" xfId="0" applyFont="1"/>
    <xf numFmtId="0" fontId="18" fillId="0" borderId="0" xfId="0" applyFont="1"/>
    <xf numFmtId="0" fontId="19" fillId="2" borderId="0" xfId="26" applyFont="1" applyFill="1"/>
    <xf numFmtId="3" fontId="20" fillId="2" borderId="0" xfId="0" applyNumberFormat="1" applyFont="1" applyFill="1" applyAlignment="1">
      <alignment horizontal="right"/>
    </xf>
    <xf numFmtId="169" fontId="19" fillId="2" borderId="0" xfId="26" applyNumberFormat="1" applyFont="1" applyFill="1"/>
    <xf numFmtId="0" fontId="17" fillId="2" borderId="7" xfId="26" applyFont="1" applyFill="1" applyBorder="1" applyAlignment="1">
      <alignment horizontal="center"/>
    </xf>
    <xf numFmtId="0" fontId="17" fillId="2" borderId="7" xfId="0" applyFont="1" applyFill="1" applyBorder="1"/>
    <xf numFmtId="0" fontId="18" fillId="3" borderId="0" xfId="0" applyFont="1" applyFill="1"/>
    <xf numFmtId="0" fontId="18" fillId="7" borderId="0" xfId="0" applyFont="1" applyFill="1"/>
    <xf numFmtId="0" fontId="18" fillId="0" borderId="0" xfId="0" applyFont="1" applyAlignment="1">
      <alignment horizontal="left" vertical="center"/>
    </xf>
    <xf numFmtId="0" fontId="21" fillId="7" borderId="0" xfId="0" applyFont="1" applyFill="1"/>
    <xf numFmtId="0" fontId="22" fillId="0" borderId="0" xfId="0" applyFont="1"/>
    <xf numFmtId="0" fontId="13" fillId="0" borderId="0" xfId="0" applyFont="1"/>
    <xf numFmtId="9" fontId="13" fillId="0" borderId="0" xfId="1" applyFont="1" applyFill="1" applyBorder="1" applyAlignment="1">
      <alignment horizontal="right" vertical="center"/>
    </xf>
    <xf numFmtId="9" fontId="13" fillId="0" borderId="5" xfId="1" applyFont="1" applyFill="1" applyBorder="1" applyAlignment="1">
      <alignment horizontal="right" vertical="center"/>
    </xf>
    <xf numFmtId="165" fontId="13" fillId="0" borderId="0" xfId="0" applyNumberFormat="1" applyFont="1"/>
    <xf numFmtId="165" fontId="13" fillId="0" borderId="0" xfId="0" applyNumberFormat="1" applyFont="1" applyAlignment="1">
      <alignment horizontal="right" vertical="center"/>
    </xf>
    <xf numFmtId="0" fontId="13" fillId="2" borderId="0" xfId="0" applyFont="1" applyFill="1"/>
    <xf numFmtId="0" fontId="23" fillId="0" borderId="0" xfId="0" applyFont="1"/>
    <xf numFmtId="0" fontId="24" fillId="2" borderId="0" xfId="0" applyFont="1" applyFill="1"/>
    <xf numFmtId="14" fontId="13" fillId="2" borderId="0" xfId="0" applyNumberFormat="1" applyFont="1" applyFill="1"/>
    <xf numFmtId="14" fontId="13" fillId="2" borderId="0" xfId="0" applyNumberFormat="1" applyFont="1" applyFill="1" applyAlignment="1">
      <alignment horizontal="right"/>
    </xf>
    <xf numFmtId="0" fontId="13" fillId="2" borderId="0" xfId="0" applyFont="1" applyFill="1" applyAlignment="1">
      <alignment horizontal="right"/>
    </xf>
    <xf numFmtId="0" fontId="13" fillId="0" borderId="0" xfId="0" applyFont="1" applyAlignment="1">
      <alignment horizontal="right"/>
    </xf>
    <xf numFmtId="0" fontId="13" fillId="4" borderId="0" xfId="0" applyFont="1" applyFill="1" applyAlignment="1">
      <alignment horizontal="right"/>
    </xf>
    <xf numFmtId="0" fontId="13" fillId="5" borderId="0" xfId="0" applyFont="1" applyFill="1" applyAlignment="1">
      <alignment horizontal="right"/>
    </xf>
    <xf numFmtId="168" fontId="13" fillId="2" borderId="0" xfId="6" applyNumberFormat="1" applyFont="1" applyFill="1"/>
    <xf numFmtId="0" fontId="13" fillId="7" borderId="0" xfId="0" applyFont="1" applyFill="1"/>
    <xf numFmtId="0" fontId="13" fillId="6" borderId="0" xfId="0" applyFont="1" applyFill="1" applyAlignment="1">
      <alignment horizontal="right"/>
    </xf>
    <xf numFmtId="0" fontId="13" fillId="4" borderId="0" xfId="0" applyFont="1" applyFill="1"/>
    <xf numFmtId="0" fontId="13" fillId="5" borderId="0" xfId="0" applyFont="1" applyFill="1"/>
    <xf numFmtId="0" fontId="13" fillId="7" borderId="0" xfId="0" applyFont="1" applyFill="1" applyAlignment="1">
      <alignment horizontal="right"/>
    </xf>
    <xf numFmtId="9" fontId="13" fillId="0" borderId="9" xfId="1" applyFont="1" applyFill="1" applyBorder="1" applyAlignment="1">
      <alignment horizontal="right" vertical="center"/>
    </xf>
    <xf numFmtId="168" fontId="13" fillId="0" borderId="0" xfId="6" applyNumberFormat="1" applyFont="1"/>
    <xf numFmtId="14" fontId="13" fillId="0" borderId="0" xfId="0" applyNumberFormat="1" applyFont="1"/>
    <xf numFmtId="14" fontId="13" fillId="0" borderId="5" xfId="0" applyNumberFormat="1" applyFont="1" applyBorder="1"/>
    <xf numFmtId="172" fontId="13" fillId="0" borderId="5" xfId="0" applyNumberFormat="1" applyFont="1" applyBorder="1" applyAlignment="1">
      <alignment horizontal="right" vertical="center"/>
    </xf>
    <xf numFmtId="0" fontId="13" fillId="0" borderId="1" xfId="0" applyFont="1" applyBorder="1" applyAlignment="1">
      <alignment horizontal="center" vertical="center"/>
    </xf>
    <xf numFmtId="171" fontId="13" fillId="0" borderId="0" xfId="24" applyNumberFormat="1" applyFont="1" applyFill="1" applyAlignment="1">
      <alignment horizontal="right" vertical="center"/>
    </xf>
    <xf numFmtId="0" fontId="17" fillId="2" borderId="0" xfId="0" applyFont="1" applyFill="1"/>
    <xf numFmtId="0" fontId="18" fillId="2" borderId="0" xfId="0" applyFont="1" applyFill="1"/>
    <xf numFmtId="0" fontId="8" fillId="2" borderId="7" xfId="26" applyFont="1" applyFill="1" applyBorder="1" applyAlignment="1">
      <alignment horizontal="right"/>
    </xf>
    <xf numFmtId="171" fontId="8" fillId="2" borderId="7" xfId="24" applyNumberFormat="1" applyFont="1" applyFill="1" applyBorder="1" applyAlignment="1">
      <alignment horizontal="right"/>
    </xf>
    <xf numFmtId="171" fontId="8" fillId="2" borderId="8" xfId="24" applyNumberFormat="1" applyFont="1" applyFill="1" applyBorder="1" applyAlignment="1">
      <alignment horizontal="left"/>
    </xf>
    <xf numFmtId="0" fontId="9" fillId="2" borderId="1" xfId="0" applyFont="1" applyFill="1" applyBorder="1" applyAlignment="1">
      <alignment horizontal="left"/>
    </xf>
    <xf numFmtId="166" fontId="10" fillId="2" borderId="0" xfId="0" applyNumberFormat="1" applyFont="1" applyFill="1" applyAlignment="1">
      <alignment horizontal="right" indent="1"/>
    </xf>
    <xf numFmtId="3" fontId="10" fillId="2" borderId="0" xfId="0" applyNumberFormat="1" applyFont="1" applyFill="1" applyAlignment="1">
      <alignment horizontal="right" indent="1"/>
    </xf>
    <xf numFmtId="167" fontId="10" fillId="2" borderId="5" xfId="1" applyNumberFormat="1" applyFont="1" applyFill="1" applyBorder="1" applyAlignment="1">
      <alignment horizontal="right"/>
    </xf>
    <xf numFmtId="3" fontId="10" fillId="0" borderId="0" xfId="0" applyNumberFormat="1" applyFont="1" applyAlignment="1">
      <alignment horizontal="right" indent="1"/>
    </xf>
    <xf numFmtId="0" fontId="9" fillId="2" borderId="21" xfId="0" applyFont="1" applyFill="1" applyBorder="1" applyAlignment="1">
      <alignment horizontal="left"/>
    </xf>
    <xf numFmtId="168" fontId="10" fillId="2" borderId="22" xfId="24" applyNumberFormat="1" applyFont="1" applyFill="1" applyBorder="1" applyAlignment="1">
      <alignment horizontal="right"/>
    </xf>
    <xf numFmtId="168" fontId="10" fillId="2" borderId="5" xfId="24" applyNumberFormat="1" applyFont="1" applyFill="1" applyBorder="1" applyAlignment="1">
      <alignment horizontal="right"/>
    </xf>
    <xf numFmtId="167" fontId="10" fillId="2" borderId="22" xfId="1" applyNumberFormat="1" applyFont="1" applyFill="1" applyBorder="1" applyAlignment="1">
      <alignment horizontal="right"/>
    </xf>
    <xf numFmtId="170" fontId="10" fillId="2" borderId="0" xfId="0" applyNumberFormat="1" applyFont="1" applyFill="1" applyAlignment="1">
      <alignment horizontal="right" indent="1"/>
    </xf>
    <xf numFmtId="0" fontId="9" fillId="2" borderId="14" xfId="0" applyFont="1" applyFill="1" applyBorder="1" applyAlignment="1">
      <alignment horizontal="left"/>
    </xf>
    <xf numFmtId="170" fontId="10" fillId="2" borderId="15" xfId="0" applyNumberFormat="1" applyFont="1" applyFill="1" applyBorder="1" applyAlignment="1">
      <alignment horizontal="right" indent="1"/>
    </xf>
    <xf numFmtId="167" fontId="10" fillId="2" borderId="15" xfId="1" applyNumberFormat="1" applyFont="1" applyFill="1" applyBorder="1" applyAlignment="1">
      <alignment horizontal="right"/>
    </xf>
    <xf numFmtId="167" fontId="10" fillId="2" borderId="16" xfId="1" applyNumberFormat="1" applyFont="1" applyFill="1" applyBorder="1" applyAlignment="1">
      <alignment horizontal="right"/>
    </xf>
    <xf numFmtId="0" fontId="13" fillId="0" borderId="1" xfId="0" applyFont="1" applyBorder="1" applyAlignment="1">
      <alignment horizontal="left" wrapText="1"/>
    </xf>
    <xf numFmtId="0" fontId="13" fillId="0" borderId="0" xfId="0" applyFont="1" applyAlignment="1">
      <alignment horizontal="left" wrapText="1"/>
    </xf>
    <xf numFmtId="0" fontId="13" fillId="0" borderId="5" xfId="0" applyFont="1" applyBorder="1" applyAlignment="1">
      <alignment horizontal="left" wrapText="1"/>
    </xf>
    <xf numFmtId="0" fontId="13" fillId="0" borderId="14" xfId="0" applyFont="1" applyBorder="1" applyAlignment="1">
      <alignment horizontal="left" wrapText="1"/>
    </xf>
    <xf numFmtId="0" fontId="13" fillId="0" borderId="15" xfId="0" applyFont="1" applyBorder="1" applyAlignment="1">
      <alignment horizontal="left" wrapText="1"/>
    </xf>
    <xf numFmtId="0" fontId="13" fillId="0" borderId="16" xfId="0" applyFont="1" applyBorder="1" applyAlignment="1">
      <alignment horizontal="left" wrapText="1"/>
    </xf>
    <xf numFmtId="14" fontId="23" fillId="0" borderId="0" xfId="0" applyNumberFormat="1" applyFont="1" applyAlignment="1">
      <alignment horizontal="right"/>
    </xf>
    <xf numFmtId="0" fontId="25" fillId="9" borderId="10" xfId="0" applyFont="1" applyFill="1" applyBorder="1" applyAlignment="1">
      <alignment horizontal="center" vertical="center"/>
    </xf>
    <xf numFmtId="0" fontId="25" fillId="9" borderId="12" xfId="0" applyFont="1" applyFill="1" applyBorder="1" applyAlignment="1">
      <alignment horizontal="center" vertical="center"/>
    </xf>
    <xf numFmtId="0" fontId="25" fillId="9" borderId="11" xfId="0" applyFont="1" applyFill="1" applyBorder="1" applyAlignment="1">
      <alignment horizontal="center" vertical="center"/>
    </xf>
    <xf numFmtId="0" fontId="25" fillId="9" borderId="11" xfId="0" applyFont="1" applyFill="1" applyBorder="1" applyAlignment="1">
      <alignment horizontal="center" vertical="center"/>
    </xf>
    <xf numFmtId="0" fontId="25" fillId="9" borderId="12" xfId="0" applyFont="1" applyFill="1" applyBorder="1" applyAlignment="1">
      <alignment horizontal="center" vertical="center"/>
    </xf>
    <xf numFmtId="0" fontId="25" fillId="9" borderId="13" xfId="0" applyFont="1" applyFill="1" applyBorder="1" applyAlignment="1">
      <alignment horizontal="center" vertical="center"/>
    </xf>
    <xf numFmtId="0" fontId="25" fillId="9" borderId="1" xfId="0" applyFont="1" applyFill="1" applyBorder="1" applyAlignment="1">
      <alignment horizontal="left" vertical="center" wrapText="1"/>
    </xf>
    <xf numFmtId="0" fontId="25" fillId="9" borderId="9" xfId="0" applyFont="1" applyFill="1" applyBorder="1" applyAlignment="1">
      <alignment horizontal="center" vertical="center" wrapText="1"/>
    </xf>
    <xf numFmtId="0" fontId="25" fillId="9" borderId="0" xfId="0" applyFont="1" applyFill="1" applyAlignment="1">
      <alignment horizontal="center" vertical="center"/>
    </xf>
    <xf numFmtId="0" fontId="25" fillId="9" borderId="0" xfId="0" applyFont="1" applyFill="1" applyAlignment="1">
      <alignment horizontal="right" vertical="center"/>
    </xf>
    <xf numFmtId="0" fontId="25" fillId="9" borderId="0" xfId="0" applyFont="1" applyFill="1" applyAlignment="1">
      <alignment horizontal="center" vertical="center" wrapText="1"/>
    </xf>
    <xf numFmtId="0" fontId="25" fillId="9" borderId="5" xfId="0" applyFont="1" applyFill="1" applyBorder="1" applyAlignment="1">
      <alignment horizontal="center" vertical="center" wrapText="1"/>
    </xf>
    <xf numFmtId="14" fontId="13" fillId="10" borderId="5" xfId="0" applyNumberFormat="1" applyFont="1" applyFill="1" applyBorder="1"/>
    <xf numFmtId="0" fontId="13" fillId="10" borderId="0" xfId="0" applyFont="1" applyFill="1"/>
    <xf numFmtId="172" fontId="13" fillId="10" borderId="5" xfId="0" applyNumberFormat="1" applyFont="1" applyFill="1" applyBorder="1" applyAlignment="1">
      <alignment horizontal="right" vertical="center"/>
    </xf>
    <xf numFmtId="0" fontId="13" fillId="10" borderId="1" xfId="0" applyFont="1" applyFill="1" applyBorder="1" applyAlignment="1">
      <alignment horizontal="center" vertical="center"/>
    </xf>
    <xf numFmtId="171" fontId="13" fillId="10" borderId="0" xfId="24" applyNumberFormat="1" applyFont="1" applyFill="1" applyAlignment="1">
      <alignment horizontal="right" vertical="center"/>
    </xf>
    <xf numFmtId="9" fontId="13" fillId="10" borderId="0" xfId="1" applyFont="1" applyFill="1" applyBorder="1" applyAlignment="1">
      <alignment horizontal="right" vertical="center"/>
    </xf>
    <xf numFmtId="9" fontId="13" fillId="10" borderId="9" xfId="1" applyFont="1" applyFill="1" applyBorder="1" applyAlignment="1">
      <alignment horizontal="right" vertical="center"/>
    </xf>
    <xf numFmtId="9" fontId="13" fillId="10" borderId="5" xfId="1" applyFont="1" applyFill="1" applyBorder="1" applyAlignment="1">
      <alignment horizontal="right" vertical="center"/>
    </xf>
    <xf numFmtId="165" fontId="13" fillId="10" borderId="0" xfId="0" applyNumberFormat="1" applyFont="1" applyFill="1"/>
    <xf numFmtId="165" fontId="13" fillId="10" borderId="0" xfId="0" applyNumberFormat="1" applyFont="1" applyFill="1" applyAlignment="1">
      <alignment horizontal="right" vertical="center"/>
    </xf>
    <xf numFmtId="0" fontId="26" fillId="0" borderId="6" xfId="0" applyFont="1" applyBorder="1" applyAlignment="1">
      <alignment horizontal="left"/>
    </xf>
    <xf numFmtId="0" fontId="8" fillId="9" borderId="1" xfId="0" applyFont="1" applyFill="1" applyBorder="1" applyAlignment="1">
      <alignment horizontal="left"/>
    </xf>
    <xf numFmtId="0" fontId="8" fillId="9" borderId="0" xfId="0" applyFont="1" applyFill="1" applyAlignment="1">
      <alignment horizontal="center"/>
    </xf>
    <xf numFmtId="0" fontId="8" fillId="9" borderId="5" xfId="0" applyFont="1" applyFill="1" applyBorder="1" applyAlignment="1">
      <alignment horizontal="center"/>
    </xf>
    <xf numFmtId="0" fontId="9" fillId="11" borderId="17" xfId="0" applyFont="1" applyFill="1" applyBorder="1" applyAlignment="1">
      <alignment horizontal="left"/>
    </xf>
    <xf numFmtId="166" fontId="10" fillId="11" borderId="2" xfId="0" applyNumberFormat="1" applyFont="1" applyFill="1" applyBorder="1" applyAlignment="1">
      <alignment horizontal="right" indent="1"/>
    </xf>
    <xf numFmtId="167" fontId="10" fillId="11" borderId="2" xfId="1" applyNumberFormat="1" applyFont="1" applyFill="1" applyBorder="1" applyAlignment="1">
      <alignment horizontal="right"/>
    </xf>
    <xf numFmtId="3" fontId="10" fillId="11" borderId="2" xfId="0" applyNumberFormat="1" applyFont="1" applyFill="1" applyBorder="1" applyAlignment="1">
      <alignment horizontal="right" indent="1"/>
    </xf>
    <xf numFmtId="167" fontId="10" fillId="11" borderId="18" xfId="1" applyNumberFormat="1" applyFont="1" applyFill="1" applyBorder="1" applyAlignment="1">
      <alignment horizontal="right"/>
    </xf>
    <xf numFmtId="0" fontId="9" fillId="11" borderId="19" xfId="0" applyFont="1" applyFill="1" applyBorder="1" applyAlignment="1">
      <alignment horizontal="left"/>
    </xf>
    <xf numFmtId="166" fontId="10" fillId="11" borderId="3" xfId="0" applyNumberFormat="1" applyFont="1" applyFill="1" applyBorder="1" applyAlignment="1">
      <alignment horizontal="right" indent="1"/>
    </xf>
    <xf numFmtId="167" fontId="10" fillId="11" borderId="3" xfId="1" applyNumberFormat="1" applyFont="1" applyFill="1" applyBorder="1" applyAlignment="1">
      <alignment horizontal="right"/>
    </xf>
    <xf numFmtId="3" fontId="10" fillId="11" borderId="3" xfId="0" applyNumberFormat="1" applyFont="1" applyFill="1" applyBorder="1" applyAlignment="1">
      <alignment horizontal="right" indent="1"/>
    </xf>
    <xf numFmtId="167" fontId="10" fillId="11" borderId="20" xfId="1" applyNumberFormat="1" applyFont="1" applyFill="1" applyBorder="1" applyAlignment="1">
      <alignment horizontal="right"/>
    </xf>
    <xf numFmtId="167" fontId="10" fillId="11" borderId="2" xfId="1" applyNumberFormat="1" applyFont="1" applyFill="1" applyBorder="1" applyAlignment="1">
      <alignment horizontal="right" indent="1"/>
    </xf>
    <xf numFmtId="168" fontId="10" fillId="11" borderId="2" xfId="24" applyNumberFormat="1" applyFont="1" applyFill="1" applyBorder="1" applyAlignment="1">
      <alignment horizontal="right"/>
    </xf>
    <xf numFmtId="168" fontId="10" fillId="11" borderId="18" xfId="24" applyNumberFormat="1" applyFont="1" applyFill="1" applyBorder="1" applyAlignment="1">
      <alignment horizontal="right"/>
    </xf>
    <xf numFmtId="167" fontId="10" fillId="11" borderId="3" xfId="1" applyNumberFormat="1" applyFont="1" applyFill="1" applyBorder="1" applyAlignment="1">
      <alignment horizontal="right" indent="1"/>
    </xf>
    <xf numFmtId="168" fontId="10" fillId="11" borderId="3" xfId="24" applyNumberFormat="1" applyFont="1" applyFill="1" applyBorder="1" applyAlignment="1">
      <alignment horizontal="right"/>
    </xf>
    <xf numFmtId="168" fontId="10" fillId="11" borderId="20" xfId="24" applyNumberFormat="1" applyFont="1" applyFill="1" applyBorder="1" applyAlignment="1">
      <alignment horizontal="right"/>
    </xf>
    <xf numFmtId="170" fontId="10" fillId="11" borderId="3" xfId="0" applyNumberFormat="1" applyFont="1" applyFill="1" applyBorder="1" applyAlignment="1">
      <alignment horizontal="right" indent="1"/>
    </xf>
    <xf numFmtId="170" fontId="10" fillId="11" borderId="2" xfId="0" applyNumberFormat="1" applyFont="1" applyFill="1" applyBorder="1" applyAlignment="1">
      <alignment horizontal="right" indent="1"/>
    </xf>
  </cellXfs>
  <cellStyles count="27">
    <cellStyle name="blp_date_short" xfId="2" xr:uid="{00000000-0005-0000-0000-000000000000}"/>
    <cellStyle name="Comma 2" xfId="5" xr:uid="{00000000-0005-0000-0000-000001000000}"/>
    <cellStyle name="Comma 2 2" xfId="15" xr:uid="{392603CF-2196-431C-A118-90EFE9F886B0}"/>
    <cellStyle name="Comma 3" xfId="24" xr:uid="{4FB42514-37F4-4628-8410-582C19151EB4}"/>
    <cellStyle name="fo]_x000d__x000a_UserName=Murat Zelef_x000d__x000a_UserCompany=Bumerang_x000d__x000a__x000d__x000a_[File Paths]_x000d__x000a_WorkingDirectory=C:\EQUIS\DLWIN_x000d__x000a_DownLoader=C" xfId="8" xr:uid="{37509C37-2F26-40FA-878F-29BD20BE8CE2}"/>
    <cellStyle name="fo]_x000d__x000a_UserName=Murat Zelef_x000d__x000a_UserCompany=Bumerang_x000d__x000a__x000d__x000a_[File Paths]_x000d__x000a_WorkingDirectory=C:\EQUIS\DLWIN_x000d__x000a_DownLoader=C 3" xfId="17" xr:uid="{B60F80F3-EF81-49BA-8A0C-B8BBB47177FA}"/>
    <cellStyle name="Normal" xfId="0" builtinId="0"/>
    <cellStyle name="Normal 15" xfId="16" xr:uid="{2643A52B-634F-4C4C-8416-C00A0934617A}"/>
    <cellStyle name="Normal 2" xfId="3" xr:uid="{00000000-0005-0000-0000-000003000000}"/>
    <cellStyle name="Normal 2 2" xfId="7" xr:uid="{35A021CA-6173-40B7-8973-F69E37A3B06F}"/>
    <cellStyle name="Normal 2 2 2" xfId="11" xr:uid="{5A475423-665C-4082-8234-A6E417DE7679}"/>
    <cellStyle name="Normal 2 2 2 2" xfId="23" xr:uid="{0BA5C59A-C56C-4EBD-9038-C077E1B941A5}"/>
    <cellStyle name="Normal 2 2 2 3" xfId="25" xr:uid="{1F833BD2-5EAE-452F-BF2D-6F3D2E454140}"/>
    <cellStyle name="Normal 2 2 2 4" xfId="26" xr:uid="{08622FAC-482E-4A12-A8B5-654AA4A2839E}"/>
    <cellStyle name="Normal 2 2 4" xfId="20" xr:uid="{EA052580-AEBE-4B36-B96C-8ED6531B86BB}"/>
    <cellStyle name="Normal 2 3" xfId="13" xr:uid="{82632748-4F0F-4911-B9A9-3E36C1455C85}"/>
    <cellStyle name="Normal 3" xfId="21" xr:uid="{764E8169-FF08-4A41-A426-3751F985E96A}"/>
    <cellStyle name="Normal 3 3" xfId="9" xr:uid="{182DD0F2-B4EF-4E14-BCE2-778BC3C25D8F}"/>
    <cellStyle name="Normal 3 3 5" xfId="19" xr:uid="{D562673D-3D8E-4031-A815-F4682DF66498}"/>
    <cellStyle name="Normal 3 8" xfId="22" xr:uid="{7FFF1CED-0DF0-4683-A575-7264B62CD2DE}"/>
    <cellStyle name="Normal 7" xfId="10" xr:uid="{660C034A-209A-4579-A707-D0B6CCF01FDE}"/>
    <cellStyle name="Normal 9 2" xfId="12" xr:uid="{C1EC191C-C814-45DB-B687-AA0AC642F541}"/>
    <cellStyle name="Normal 9 2 2" xfId="18" xr:uid="{5B10263A-31A1-4197-9F92-79C66E062976}"/>
    <cellStyle name="Percent 2" xfId="4" xr:uid="{00000000-0005-0000-0000-000004000000}"/>
    <cellStyle name="Percent 2 2" xfId="14" xr:uid="{8F0140B6-08A7-45D2-8F00-864251D78BCE}"/>
    <cellStyle name="Virgül" xfId="6" builtinId="3"/>
    <cellStyle name="Yüzde"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customXml" Target="../customXml/item6.xml"/><Relationship Id="rId3" Type="http://schemas.openxmlformats.org/officeDocument/2006/relationships/externalLink" Target="externalLinks/externalLink1.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openxmlformats.org/officeDocument/2006/relationships/customXml" Target="../customXml/item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34.100.200\Public\RESEARCH\Quarterly%20Estimates\2023_2Q%20Earnings_Dist-\Earnings_Distribution_2Q23_VALU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ST_TUM_SONUCLAR"/>
      <sheetName val="HISSE_DETAY (kontrol)"/>
      <sheetName val="HISSE_DETAY (rasyonet formül)"/>
    </sheetNames>
    <sheetDataSet>
      <sheetData sheetId="0"/>
      <sheetData sheetId="1"/>
      <sheetData sheetId="2">
        <row r="7">
          <cell r="E7">
            <v>86839.418999999994</v>
          </cell>
          <cell r="F7">
            <v>60469.028000000006</v>
          </cell>
          <cell r="G7">
            <v>0.43609748448412278</v>
          </cell>
          <cell r="H7">
            <v>46948.042000000001</v>
          </cell>
          <cell r="I7">
            <v>39891.377000000008</v>
          </cell>
          <cell r="J7">
            <v>39191.880000000005</v>
          </cell>
          <cell r="K7">
            <v>34254.6</v>
          </cell>
          <cell r="L7">
            <v>32304.633000000002</v>
          </cell>
          <cell r="M7">
            <v>0.17689700207641357</v>
          </cell>
          <cell r="N7">
            <v>0.45329129725757911</v>
          </cell>
        </row>
        <row r="8">
          <cell r="E8">
            <v>27413.903999999995</v>
          </cell>
          <cell r="F8">
            <v>18255.032999999999</v>
          </cell>
          <cell r="G8">
            <v>0.50171758111858766</v>
          </cell>
          <cell r="H8">
            <v>14997.665000000001</v>
          </cell>
          <cell r="I8">
            <v>12416.239000000001</v>
          </cell>
          <cell r="J8">
            <v>11376.609000000004</v>
          </cell>
          <cell r="K8">
            <v>9861.2009999999991</v>
          </cell>
          <cell r="L8">
            <v>9568.4159999999993</v>
          </cell>
          <cell r="M8">
            <v>0.20790724147626349</v>
          </cell>
          <cell r="N8">
            <v>0.56741356145050581</v>
          </cell>
        </row>
        <row r="9">
          <cell r="E9">
            <v>6592.1850000000004</v>
          </cell>
          <cell r="F9">
            <v>3849.9830000000002</v>
          </cell>
          <cell r="G9">
            <v>0.71226340479944983</v>
          </cell>
          <cell r="H9">
            <v>3916.9050000000002</v>
          </cell>
          <cell r="I9">
            <v>2675.28</v>
          </cell>
          <cell r="J9">
            <v>2663.4880000000012</v>
          </cell>
          <cell r="K9">
            <v>2034.5419999999999</v>
          </cell>
          <cell r="L9">
            <v>1559.2360000000001</v>
          </cell>
          <cell r="M9">
            <v>0.46411029873508558</v>
          </cell>
          <cell r="N9">
            <v>1.512066807077312</v>
          </cell>
        </row>
        <row r="10">
          <cell r="E10">
            <v>8679.0400000000009</v>
          </cell>
          <cell r="F10">
            <v>5342.4560000000001</v>
          </cell>
          <cell r="G10">
            <v>0.62454122223935959</v>
          </cell>
          <cell r="H10">
            <v>5006.3870000000006</v>
          </cell>
          <cell r="I10">
            <v>3672.6530000000002</v>
          </cell>
          <cell r="J10">
            <v>3601.4480000000012</v>
          </cell>
          <cell r="K10">
            <v>2914.7519999999995</v>
          </cell>
          <cell r="L10">
            <v>2340.5540000000001</v>
          </cell>
          <cell r="M10">
            <v>0.36315273999476672</v>
          </cell>
          <cell r="N10">
            <v>1.1389752169785448</v>
          </cell>
        </row>
        <row r="11">
          <cell r="E11">
            <v>1566.3140000000003</v>
          </cell>
          <cell r="F11">
            <v>1424.174</v>
          </cell>
          <cell r="G11">
            <v>9.9805220429526331E-2</v>
          </cell>
          <cell r="H11">
            <v>491.85700000000003</v>
          </cell>
          <cell r="I11">
            <v>1074.4570000000001</v>
          </cell>
          <cell r="J11">
            <v>2564.7409999999995</v>
          </cell>
          <cell r="K11">
            <v>335.75700000000001</v>
          </cell>
          <cell r="L11">
            <v>258.589</v>
          </cell>
          <cell r="M11">
            <v>-0.54222737624679263</v>
          </cell>
          <cell r="N11">
            <v>0.90208013488586136</v>
          </cell>
        </row>
        <row r="12">
          <cell r="E12">
            <v>0.31568502318054426</v>
          </cell>
          <cell r="F12">
            <v>0.30189063068782912</v>
          </cell>
          <cell r="G12" t="str">
            <v>138 bps</v>
          </cell>
          <cell r="H12">
            <v>0.31945240655616691</v>
          </cell>
          <cell r="I12">
            <v>0.31125120098010151</v>
          </cell>
          <cell r="J12">
            <v>0.29027974672304574</v>
          </cell>
          <cell r="K12">
            <v>0.2878796132490235</v>
          </cell>
          <cell r="L12">
            <v>0.29619330453312992</v>
          </cell>
          <cell r="M12" t="str">
            <v>82 bps</v>
          </cell>
          <cell r="N12" t="str">
            <v>233 bps</v>
          </cell>
        </row>
        <row r="13">
          <cell r="E13">
            <v>7.5912357267153077E-2</v>
          </cell>
          <cell r="F13">
            <v>6.3668676797649204E-2</v>
          </cell>
          <cell r="G13" t="str">
            <v>122 bps</v>
          </cell>
          <cell r="H13">
            <v>8.3430635935786202E-2</v>
          </cell>
          <cell r="I13">
            <v>6.7064117641263674E-2</v>
          </cell>
          <cell r="J13">
            <v>6.7960199918962821E-2</v>
          </cell>
          <cell r="K13">
            <v>5.9394709031779673E-2</v>
          </cell>
          <cell r="L13">
            <v>4.8266637172445205E-2</v>
          </cell>
          <cell r="M13" t="str">
            <v>164 bps</v>
          </cell>
          <cell r="N13" t="str">
            <v>352 bps</v>
          </cell>
        </row>
        <row r="14">
          <cell r="E14">
            <v>9.994355213270141E-2</v>
          </cell>
          <cell r="F14">
            <v>8.8350287357025145E-2</v>
          </cell>
          <cell r="G14" t="str">
            <v>116 bps</v>
          </cell>
          <cell r="H14">
            <v>0.10663675814211805</v>
          </cell>
          <cell r="I14">
            <v>9.2066338045939083E-2</v>
          </cell>
          <cell r="J14">
            <v>9.189270838755377E-2</v>
          </cell>
          <cell r="K14">
            <v>8.5090819919076549E-2</v>
          </cell>
          <cell r="L14">
            <v>7.2452579789406682E-2</v>
          </cell>
          <cell r="M14" t="str">
            <v>146 bps</v>
          </cell>
          <cell r="N14" t="str">
            <v>342 bps</v>
          </cell>
        </row>
        <row r="15">
          <cell r="E15">
            <v>1.80369009608413E-2</v>
          </cell>
          <cell r="F15">
            <v>2.3552123245639069E-2</v>
          </cell>
          <cell r="G15" t="str">
            <v>-55 bps</v>
          </cell>
          <cell r="H15">
            <v>1.0476624349956916E-2</v>
          </cell>
          <cell r="I15">
            <v>2.6934567839059551E-2</v>
          </cell>
          <cell r="J15">
            <v>6.544062188392083E-2</v>
          </cell>
          <cell r="K15">
            <v>9.8018076404336948E-3</v>
          </cell>
          <cell r="L15">
            <v>8.0047032263143181E-3</v>
          </cell>
          <cell r="M15" t="str">
            <v>-165 bps</v>
          </cell>
          <cell r="N15" t="str">
            <v>25 bps</v>
          </cell>
        </row>
        <row r="16">
          <cell r="E16">
            <v>40612.62000000001</v>
          </cell>
          <cell r="F16">
            <v>29286.587</v>
          </cell>
          <cell r="G16">
            <v>0.38673106565814619</v>
          </cell>
          <cell r="H16">
            <v>40612.62000000001</v>
          </cell>
          <cell r="I16">
            <v>32529.307999999997</v>
          </cell>
          <cell r="J16">
            <v>26909.923999999995</v>
          </cell>
          <cell r="K16">
            <v>28116.279000000002</v>
          </cell>
          <cell r="L16">
            <v>29286.587</v>
          </cell>
          <cell r="M16">
            <v>0.24849320495843363</v>
          </cell>
          <cell r="N16">
            <v>0.38673106565814619</v>
          </cell>
        </row>
        <row r="17">
          <cell r="E17">
            <v>34043.771999999997</v>
          </cell>
          <cell r="F17">
            <v>24376.330999999998</v>
          </cell>
          <cell r="G17">
            <v>0.39659130818333566</v>
          </cell>
          <cell r="H17">
            <v>34043.771999999997</v>
          </cell>
          <cell r="I17">
            <v>26127.069</v>
          </cell>
          <cell r="J17">
            <v>27105.68</v>
          </cell>
          <cell r="K17">
            <v>25168.634999999998</v>
          </cell>
          <cell r="L17">
            <v>24376.330999999998</v>
          </cell>
          <cell r="M17">
            <v>0.30300769673016137</v>
          </cell>
          <cell r="N17">
            <v>0.39659130818333566</v>
          </cell>
        </row>
        <row r="18">
          <cell r="E18">
            <v>2.6727198780670798</v>
          </cell>
          <cell r="F18">
            <v>3.2969141160167199</v>
          </cell>
          <cell r="G18">
            <v>-0.18932681167436105</v>
          </cell>
          <cell r="H18">
            <v>2.6727198780670798</v>
          </cell>
          <cell r="I18">
            <v>2.59623683706659</v>
          </cell>
          <cell r="J18">
            <v>2.2692220771055331</v>
          </cell>
          <cell r="K18">
            <v>2.8013891029675642</v>
          </cell>
          <cell r="L18">
            <v>3.2969141160167199</v>
          </cell>
          <cell r="M18">
            <v>2.9459192593117134E-2</v>
          </cell>
          <cell r="N18">
            <v>-0.18932681167436105</v>
          </cell>
        </row>
        <row r="19">
          <cell r="E19">
            <v>1.1929530018001535</v>
          </cell>
          <cell r="F19">
            <v>1.2014354005941257</v>
          </cell>
          <cell r="G19">
            <v>-7.0602204577769889E-3</v>
          </cell>
          <cell r="H19">
            <v>1.1929530018001535</v>
          </cell>
          <cell r="I19">
            <v>1.2450423734862872</v>
          </cell>
          <cell r="J19">
            <v>0.99277804504443334</v>
          </cell>
          <cell r="K19">
            <v>1.117115767303233</v>
          </cell>
          <cell r="L19">
            <v>1.2014354005941257</v>
          </cell>
          <cell r="M19">
            <v>-4.1837428826037804E-2</v>
          </cell>
          <cell r="N19">
            <v>-7.0602204577769889E-3</v>
          </cell>
        </row>
        <row r="20">
          <cell r="E20">
            <v>9.2408988524366844</v>
          </cell>
          <cell r="F20">
            <v>15.807407593861557</v>
          </cell>
          <cell r="G20">
            <v>-0.41540706168510677</v>
          </cell>
          <cell r="H20">
            <v>9.2408988524366844</v>
          </cell>
          <cell r="I20">
            <v>11.207048815518563</v>
          </cell>
          <cell r="J20">
            <v>11.840943516575571</v>
          </cell>
          <cell r="K20">
            <v>13.990633222485142</v>
          </cell>
          <cell r="L20">
            <v>15.807407593861557</v>
          </cell>
          <cell r="M20">
            <v>-0.17543869001081913</v>
          </cell>
          <cell r="N20">
            <v>-0.41540706168510677</v>
          </cell>
        </row>
        <row r="21">
          <cell r="E21">
            <v>22.343688491590871</v>
          </cell>
          <cell r="F21">
            <v>34.830050137550792</v>
          </cell>
          <cell r="G21">
            <v>-0.35849393258547713</v>
          </cell>
          <cell r="H21">
            <v>22.343688491590871</v>
          </cell>
          <cell r="I21">
            <v>23.57482427925634</v>
          </cell>
          <cell r="J21">
            <v>17.436767121321608</v>
          </cell>
          <cell r="K21">
            <v>39.141263735416892</v>
          </cell>
          <cell r="L21">
            <v>34.830050137550792</v>
          </cell>
          <cell r="M21">
            <v>-5.2222479925280063E-2</v>
          </cell>
          <cell r="N21">
            <v>-0.35849393258547713</v>
          </cell>
        </row>
        <row r="22">
          <cell r="E22">
            <v>2.9316685553674842</v>
          </cell>
          <cell r="F22">
            <v>4.0943428229006251</v>
          </cell>
          <cell r="G22">
            <v>-0.28397091250640505</v>
          </cell>
          <cell r="H22">
            <v>2.9316685553674842</v>
          </cell>
          <cell r="I22">
            <v>3.8199866919056249</v>
          </cell>
          <cell r="J22">
            <v>3.6820716498719088</v>
          </cell>
          <cell r="K22">
            <v>3.9654536639948894</v>
          </cell>
          <cell r="L22">
            <v>4.0943428229006251</v>
          </cell>
          <cell r="M22">
            <v>-0.23254482493890505</v>
          </cell>
          <cell r="N22">
            <v>-0.28397091250640505</v>
          </cell>
        </row>
      </sheetData>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pageSetUpPr fitToPage="1"/>
  </sheetPr>
  <dimension ref="A1:CL528"/>
  <sheetViews>
    <sheetView showGridLines="0" zoomScale="70" zoomScaleNormal="70" workbookViewId="0">
      <pane xSplit="3" ySplit="14" topLeftCell="D15" activePane="bottomRight" state="frozen"/>
      <selection pane="topRight" activeCell="D1" sqref="D1"/>
      <selection pane="bottomLeft" activeCell="A14" sqref="A14"/>
      <selection pane="bottomRight" activeCell="A12" sqref="A12"/>
    </sheetView>
  </sheetViews>
  <sheetFormatPr defaultColWidth="8.85546875" defaultRowHeight="13.5" x14ac:dyDescent="0.25"/>
  <cols>
    <col min="1" max="1" width="10.85546875" style="27" customWidth="1"/>
    <col min="2" max="2" width="8.85546875" style="27"/>
    <col min="3" max="3" width="13.5703125" style="27" customWidth="1"/>
    <col min="4" max="4" width="9.7109375" style="27" hidden="1" customWidth="1"/>
    <col min="5" max="6" width="11.140625" style="27" customWidth="1"/>
    <col min="7" max="8" width="11.42578125" style="27" customWidth="1"/>
    <col min="9" max="9" width="8.85546875" style="27"/>
    <col min="10" max="10" width="10.140625" style="27" customWidth="1"/>
    <col min="11" max="11" width="12.28515625" style="27" customWidth="1"/>
    <col min="12" max="12" width="8.85546875" style="27"/>
    <col min="13" max="13" width="10.42578125" style="27" customWidth="1"/>
    <col min="14" max="14" width="11.42578125" style="27" customWidth="1"/>
    <col min="15" max="15" width="8.85546875" style="27"/>
    <col min="16" max="16" width="10.140625" style="27" customWidth="1"/>
    <col min="17" max="17" width="11.140625" style="27" customWidth="1"/>
    <col min="18" max="18" width="8.85546875" style="27"/>
    <col min="19" max="19" width="10.42578125" style="27" customWidth="1"/>
    <col min="20" max="20" width="13.28515625" style="32" customWidth="1"/>
    <col min="21" max="21" width="8.85546875" style="32"/>
    <col min="22" max="22" width="10.28515625" style="32" customWidth="1"/>
    <col min="23" max="23" width="9.140625" style="32" customWidth="1"/>
    <col min="24" max="25" width="8.28515625" style="32" customWidth="1"/>
    <col min="26" max="26" width="9.140625" style="32" customWidth="1"/>
    <col min="27" max="27" width="11" style="32" customWidth="1"/>
    <col min="28" max="28" width="9.28515625" style="32" customWidth="1"/>
    <col min="29" max="29" width="11" style="32" customWidth="1"/>
    <col min="30" max="30" width="8.85546875" style="32" customWidth="1"/>
    <col min="31" max="31" width="9.85546875" style="32" customWidth="1"/>
    <col min="32" max="32" width="10.7109375" style="32" customWidth="1"/>
    <col min="33" max="34" width="11" style="32" customWidth="1"/>
    <col min="35" max="36" width="9.85546875" style="32" customWidth="1"/>
    <col min="37" max="38" width="8.42578125" style="32" customWidth="1"/>
    <col min="39" max="39" width="14.85546875" style="32" customWidth="1"/>
    <col min="40" max="41" width="11" style="32" customWidth="1"/>
    <col min="42" max="42" width="9.85546875" style="32" customWidth="1"/>
    <col min="43" max="43" width="10.28515625" style="32" customWidth="1"/>
    <col min="44" max="44" width="9.28515625" style="32" customWidth="1"/>
    <col min="45" max="45" width="8.42578125" style="32" customWidth="1"/>
    <col min="46" max="46" width="8.28515625" style="32" customWidth="1"/>
    <col min="47" max="48" width="11" style="32" customWidth="1"/>
    <col min="49" max="49" width="9.85546875" style="32" customWidth="1"/>
    <col min="50" max="50" width="10.28515625" style="32" customWidth="1"/>
    <col min="51" max="52" width="8.42578125" style="32" customWidth="1"/>
    <col min="53" max="53" width="11" style="32" customWidth="1"/>
    <col min="54" max="54" width="9.85546875" style="32" customWidth="1"/>
    <col min="55" max="55" width="10.28515625" style="32" customWidth="1"/>
    <col min="56" max="56" width="8.85546875" style="32" customWidth="1"/>
    <col min="57" max="57" width="11" style="32" customWidth="1"/>
    <col min="58" max="59" width="8.42578125" style="32" customWidth="1"/>
    <col min="60" max="63" width="12" style="32" customWidth="1"/>
    <col min="64" max="64" width="9.85546875" style="32" customWidth="1"/>
    <col min="65" max="65" width="8.28515625" style="32" customWidth="1"/>
    <col min="66" max="69" width="12" style="27" customWidth="1"/>
    <col min="70" max="71" width="8.85546875" style="27" customWidth="1"/>
    <col min="72" max="72" width="16.28515625" style="27" customWidth="1"/>
    <col min="73" max="73" width="9.140625" style="27" customWidth="1"/>
    <col min="74" max="93" width="8.85546875" style="27" customWidth="1"/>
    <col min="94" max="16384" width="8.85546875" style="27"/>
  </cols>
  <sheetData>
    <row r="1" spans="1:90" hidden="1" x14ac:dyDescent="0.25"/>
    <row r="2" spans="1:90" hidden="1" x14ac:dyDescent="0.25"/>
    <row r="3" spans="1:90" hidden="1" x14ac:dyDescent="0.25"/>
    <row r="4" spans="1:90" hidden="1" x14ac:dyDescent="0.25"/>
    <row r="5" spans="1:90" hidden="1" x14ac:dyDescent="0.25"/>
    <row r="6" spans="1:90" hidden="1" x14ac:dyDescent="0.25"/>
    <row r="7" spans="1:90" ht="4.9000000000000004" customHeight="1" x14ac:dyDescent="0.25"/>
    <row r="8" spans="1:90" x14ac:dyDescent="0.25">
      <c r="B8" s="33" t="s">
        <v>543</v>
      </c>
      <c r="T8" s="79">
        <f ca="1">TODAY()</f>
        <v>45135</v>
      </c>
      <c r="U8" s="79"/>
      <c r="V8" s="79"/>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row>
    <row r="10" spans="1:90" x14ac:dyDescent="0.25">
      <c r="B10" s="34" t="s">
        <v>0</v>
      </c>
      <c r="C10" s="32"/>
      <c r="D10" s="32"/>
      <c r="E10" s="32"/>
      <c r="F10" s="32"/>
      <c r="G10" s="32"/>
      <c r="H10" s="32"/>
      <c r="I10" s="32"/>
      <c r="J10" s="32"/>
      <c r="K10" s="32"/>
      <c r="L10" s="32"/>
      <c r="M10" s="32"/>
      <c r="N10" s="32"/>
      <c r="O10" s="32"/>
      <c r="P10" s="32"/>
      <c r="Q10" s="32"/>
      <c r="R10" s="32"/>
      <c r="S10" s="32"/>
      <c r="BN10" s="32"/>
      <c r="BO10" s="32"/>
      <c r="BP10" s="32"/>
      <c r="BQ10" s="32"/>
      <c r="BR10" s="32"/>
      <c r="BS10" s="32"/>
    </row>
    <row r="11" spans="1:90" x14ac:dyDescent="0.25">
      <c r="B11" s="34" t="s">
        <v>1</v>
      </c>
      <c r="C11" s="32"/>
      <c r="D11" s="32"/>
      <c r="E11" s="32"/>
      <c r="F11" s="32"/>
      <c r="G11" s="32"/>
      <c r="H11" s="32"/>
      <c r="I11" s="32"/>
      <c r="J11" s="32"/>
      <c r="K11" s="32"/>
      <c r="L11" s="32"/>
      <c r="M11" s="32"/>
      <c r="N11" s="32"/>
      <c r="O11" s="32"/>
      <c r="P11" s="32"/>
      <c r="Q11" s="32"/>
      <c r="R11" s="32"/>
      <c r="S11" s="32"/>
      <c r="AA11" s="35" t="s">
        <v>46</v>
      </c>
      <c r="AM11" s="32">
        <v>10670</v>
      </c>
      <c r="AN11" s="32" t="s">
        <v>47</v>
      </c>
      <c r="BN11" s="32"/>
      <c r="BO11" s="32"/>
      <c r="BP11" s="32"/>
      <c r="BQ11" s="32"/>
      <c r="BR11" s="32"/>
      <c r="BS11" s="32"/>
    </row>
    <row r="12" spans="1:90" x14ac:dyDescent="0.25">
      <c r="B12" s="32"/>
      <c r="C12" s="32"/>
      <c r="D12" s="32"/>
      <c r="E12" s="32"/>
      <c r="F12" s="32"/>
      <c r="G12" s="32"/>
      <c r="H12" s="32"/>
      <c r="I12" s="32"/>
      <c r="J12" s="32"/>
      <c r="K12" s="32"/>
      <c r="L12" s="32"/>
      <c r="M12" s="32"/>
      <c r="O12" s="32"/>
      <c r="P12" s="32"/>
      <c r="Q12" s="32"/>
      <c r="R12" s="32"/>
      <c r="S12" s="32"/>
      <c r="AA12" s="36">
        <v>44950</v>
      </c>
      <c r="AB12" s="37"/>
      <c r="AC12" s="37"/>
      <c r="AD12" s="37"/>
      <c r="AE12" s="37"/>
      <c r="AF12" s="37"/>
      <c r="AG12" s="37"/>
      <c r="AH12" s="37"/>
      <c r="AI12" s="37"/>
      <c r="AJ12" s="37"/>
      <c r="AK12" s="37"/>
      <c r="AL12" s="37"/>
      <c r="AM12" s="37">
        <v>3300</v>
      </c>
      <c r="AN12" s="37" t="s">
        <v>48</v>
      </c>
      <c r="AO12" s="38"/>
      <c r="AP12" s="38"/>
      <c r="AQ12" s="38"/>
      <c r="AR12" s="38"/>
      <c r="AS12" s="38"/>
      <c r="AT12" s="37"/>
      <c r="AU12" s="37"/>
      <c r="AV12" s="38"/>
      <c r="AW12" s="38"/>
      <c r="AX12" s="38"/>
      <c r="AY12" s="38"/>
      <c r="AZ12" s="38"/>
      <c r="BA12" s="37"/>
      <c r="BB12" s="37"/>
      <c r="BC12" s="38"/>
      <c r="BD12" s="38"/>
      <c r="BE12" s="38"/>
      <c r="BF12" s="38"/>
      <c r="BG12" s="38"/>
      <c r="BH12" s="39"/>
      <c r="BI12" s="39"/>
      <c r="BJ12" s="39"/>
      <c r="BK12" s="39"/>
      <c r="BL12" s="39"/>
      <c r="BM12" s="39"/>
      <c r="BN12" s="40"/>
      <c r="BO12" s="40"/>
      <c r="BP12" s="40"/>
      <c r="BQ12" s="40"/>
      <c r="BR12" s="40"/>
      <c r="BS12" s="40"/>
    </row>
    <row r="13" spans="1:90" x14ac:dyDescent="0.25">
      <c r="B13" s="80"/>
      <c r="C13" s="81"/>
      <c r="D13" s="82"/>
      <c r="E13" s="83" t="s">
        <v>2</v>
      </c>
      <c r="F13" s="83"/>
      <c r="G13" s="83"/>
      <c r="H13" s="83"/>
      <c r="I13" s="83"/>
      <c r="J13" s="83"/>
      <c r="K13" s="83" t="s">
        <v>3</v>
      </c>
      <c r="L13" s="83"/>
      <c r="M13" s="83"/>
      <c r="N13" s="83"/>
      <c r="O13" s="83"/>
      <c r="P13" s="84"/>
      <c r="Q13" s="83" t="s">
        <v>4</v>
      </c>
      <c r="R13" s="83"/>
      <c r="S13" s="83"/>
      <c r="T13" s="83"/>
      <c r="U13" s="83"/>
      <c r="V13" s="85"/>
      <c r="X13" s="32" t="s">
        <v>40</v>
      </c>
      <c r="AA13" s="41" t="s">
        <v>35</v>
      </c>
      <c r="AB13" s="32" t="s">
        <v>36</v>
      </c>
      <c r="AF13" s="32" t="s">
        <v>49</v>
      </c>
      <c r="AM13" s="32" t="s">
        <v>37</v>
      </c>
      <c r="AT13" s="32" t="s">
        <v>38</v>
      </c>
      <c r="BA13" s="32" t="s">
        <v>50</v>
      </c>
      <c r="BH13" s="32" t="s">
        <v>39</v>
      </c>
      <c r="BN13" s="32" t="s">
        <v>61</v>
      </c>
      <c r="BO13" s="32"/>
      <c r="BP13" s="32"/>
      <c r="BQ13" s="32"/>
      <c r="BR13" s="32"/>
      <c r="BS13" s="32"/>
      <c r="BT13" s="27" t="s">
        <v>36</v>
      </c>
      <c r="BU13" s="27" t="s">
        <v>38</v>
      </c>
      <c r="BV13" s="27" t="s">
        <v>38</v>
      </c>
      <c r="BW13" s="27" t="s">
        <v>38</v>
      </c>
      <c r="BX13" s="27" t="s">
        <v>53</v>
      </c>
      <c r="BY13" s="27" t="s">
        <v>53</v>
      </c>
      <c r="BZ13" s="27" t="s">
        <v>53</v>
      </c>
      <c r="CA13" s="27" t="s">
        <v>57</v>
      </c>
      <c r="CH13" s="42" t="s">
        <v>53</v>
      </c>
      <c r="CI13" s="27" t="s">
        <v>53</v>
      </c>
      <c r="CJ13" s="27" t="s">
        <v>53</v>
      </c>
      <c r="CK13" s="27" t="s">
        <v>53</v>
      </c>
    </row>
    <row r="14" spans="1:90" ht="27" x14ac:dyDescent="0.25">
      <c r="B14" s="86" t="s">
        <v>5</v>
      </c>
      <c r="C14" s="87" t="s">
        <v>9</v>
      </c>
      <c r="D14" s="88" t="s">
        <v>6</v>
      </c>
      <c r="E14" s="88" t="s">
        <v>10</v>
      </c>
      <c r="F14" s="89" t="s">
        <v>77</v>
      </c>
      <c r="G14" s="89" t="s">
        <v>70</v>
      </c>
      <c r="H14" s="89" t="s">
        <v>78</v>
      </c>
      <c r="I14" s="90" t="s">
        <v>7</v>
      </c>
      <c r="J14" s="87" t="s">
        <v>8</v>
      </c>
      <c r="K14" s="88" t="s">
        <v>10</v>
      </c>
      <c r="L14" s="89" t="str">
        <f>+F14</f>
        <v>2023/2Ç</v>
      </c>
      <c r="M14" s="89" t="str">
        <f>+H14</f>
        <v>2022/2Ç</v>
      </c>
      <c r="N14" s="89" t="str">
        <f>+H14</f>
        <v>2022/2Ç</v>
      </c>
      <c r="O14" s="90" t="s">
        <v>7</v>
      </c>
      <c r="P14" s="87" t="s">
        <v>8</v>
      </c>
      <c r="Q14" s="88" t="s">
        <v>10</v>
      </c>
      <c r="R14" s="89" t="str">
        <f>+F14</f>
        <v>2023/2Ç</v>
      </c>
      <c r="S14" s="89" t="str">
        <f>+G14</f>
        <v>2023/1Ç</v>
      </c>
      <c r="T14" s="89" t="str">
        <f>+H14</f>
        <v>2022/2Ç</v>
      </c>
      <c r="U14" s="90" t="s">
        <v>7</v>
      </c>
      <c r="V14" s="91" t="s">
        <v>8</v>
      </c>
      <c r="AA14" s="37"/>
      <c r="AB14" s="37" t="s">
        <v>73</v>
      </c>
      <c r="AC14" s="37" t="s">
        <v>45</v>
      </c>
      <c r="AD14" s="37" t="s">
        <v>65</v>
      </c>
      <c r="AE14" s="37" t="s">
        <v>62</v>
      </c>
      <c r="AF14" s="43" t="s">
        <v>73</v>
      </c>
      <c r="AG14" s="43" t="s">
        <v>45</v>
      </c>
      <c r="AH14" s="37" t="s">
        <v>75</v>
      </c>
      <c r="AI14" s="37" t="s">
        <v>74</v>
      </c>
      <c r="AJ14" s="37" t="s">
        <v>65</v>
      </c>
      <c r="AK14" s="37" t="s">
        <v>62</v>
      </c>
      <c r="AL14" s="37" t="s">
        <v>51</v>
      </c>
      <c r="AM14" s="43" t="s">
        <v>73</v>
      </c>
      <c r="AN14" s="43" t="s">
        <v>45</v>
      </c>
      <c r="AO14" s="37" t="s">
        <v>75</v>
      </c>
      <c r="AP14" s="37" t="s">
        <v>74</v>
      </c>
      <c r="AQ14" s="37" t="s">
        <v>65</v>
      </c>
      <c r="AR14" s="37" t="s">
        <v>62</v>
      </c>
      <c r="AS14" s="37" t="s">
        <v>51</v>
      </c>
      <c r="AT14" s="43" t="s">
        <v>73</v>
      </c>
      <c r="AU14" s="43" t="s">
        <v>45</v>
      </c>
      <c r="AV14" s="37" t="s">
        <v>75</v>
      </c>
      <c r="AW14" s="37" t="s">
        <v>74</v>
      </c>
      <c r="AX14" s="37" t="s">
        <v>65</v>
      </c>
      <c r="AY14" s="37" t="s">
        <v>62</v>
      </c>
      <c r="AZ14" s="37" t="s">
        <v>51</v>
      </c>
      <c r="BA14" s="43" t="s">
        <v>73</v>
      </c>
      <c r="BB14" s="43" t="s">
        <v>45</v>
      </c>
      <c r="BC14" s="37" t="s">
        <v>75</v>
      </c>
      <c r="BD14" s="37" t="s">
        <v>74</v>
      </c>
      <c r="BE14" s="37" t="s">
        <v>65</v>
      </c>
      <c r="BF14" s="37" t="s">
        <v>62</v>
      </c>
      <c r="BG14" s="37" t="s">
        <v>51</v>
      </c>
      <c r="BH14" s="44" t="s">
        <v>41</v>
      </c>
      <c r="BI14" s="44" t="s">
        <v>51</v>
      </c>
      <c r="BJ14" s="44" t="s">
        <v>62</v>
      </c>
      <c r="BK14" s="39" t="s">
        <v>65</v>
      </c>
      <c r="BL14" s="39" t="s">
        <v>74</v>
      </c>
      <c r="BM14" s="39" t="s">
        <v>73</v>
      </c>
      <c r="BN14" s="45" t="s">
        <v>41</v>
      </c>
      <c r="BO14" s="45" t="s">
        <v>51</v>
      </c>
      <c r="BP14" s="45" t="s">
        <v>62</v>
      </c>
      <c r="BQ14" s="40" t="s">
        <v>65</v>
      </c>
      <c r="BR14" s="40" t="s">
        <v>74</v>
      </c>
      <c r="BS14" s="40" t="s">
        <v>73</v>
      </c>
      <c r="BT14" s="27" t="s">
        <v>43</v>
      </c>
      <c r="BU14" s="27" t="s">
        <v>42</v>
      </c>
      <c r="BV14" s="27" t="s">
        <v>54</v>
      </c>
      <c r="BW14" s="27" t="s">
        <v>55</v>
      </c>
      <c r="BX14" s="27" t="s">
        <v>45</v>
      </c>
      <c r="BY14" s="27" t="s">
        <v>73</v>
      </c>
      <c r="BZ14" s="27" t="s">
        <v>65</v>
      </c>
      <c r="CA14" s="27" t="s">
        <v>73</v>
      </c>
      <c r="CB14" s="27" t="s">
        <v>45</v>
      </c>
      <c r="CC14" s="27" t="s">
        <v>75</v>
      </c>
      <c r="CD14" s="27" t="s">
        <v>74</v>
      </c>
      <c r="CE14" s="27" t="s">
        <v>65</v>
      </c>
      <c r="CF14" s="27" t="s">
        <v>62</v>
      </c>
      <c r="CG14" s="27" t="s">
        <v>51</v>
      </c>
      <c r="CH14" s="46" t="s">
        <v>75</v>
      </c>
      <c r="CI14" s="27" t="s">
        <v>74</v>
      </c>
      <c r="CJ14" s="27" t="s">
        <v>62</v>
      </c>
      <c r="CK14" s="27" t="s">
        <v>62</v>
      </c>
      <c r="CL14" s="27" t="s">
        <v>51</v>
      </c>
    </row>
    <row r="15" spans="1:90" s="93" customFormat="1" ht="16.5" customHeight="1" x14ac:dyDescent="0.25">
      <c r="A15" s="92">
        <v>45126</v>
      </c>
      <c r="B15" s="93" t="s">
        <v>63</v>
      </c>
      <c r="C15" s="94">
        <v>45126</v>
      </c>
      <c r="D15" s="95" t="s">
        <v>34</v>
      </c>
      <c r="E15" s="96" t="s">
        <v>58</v>
      </c>
      <c r="F15" s="96">
        <v>927.78282899999999</v>
      </c>
      <c r="G15" s="96">
        <v>1226.4756850000001</v>
      </c>
      <c r="H15" s="96">
        <v>1081.6356920000001</v>
      </c>
      <c r="I15" s="97">
        <v>-0.14224092653185127</v>
      </c>
      <c r="J15" s="98">
        <v>-0.24353752761107539</v>
      </c>
      <c r="K15" s="96" t="s">
        <v>58</v>
      </c>
      <c r="L15" s="96">
        <v>226.09094299999998</v>
      </c>
      <c r="M15" s="96">
        <v>290.69690400000002</v>
      </c>
      <c r="N15" s="96">
        <v>427.77845300000018</v>
      </c>
      <c r="O15" s="97">
        <v>-0.47147655190571303</v>
      </c>
      <c r="P15" s="98">
        <v>-0.22224509484284027</v>
      </c>
      <c r="Q15" s="96" t="s">
        <v>58</v>
      </c>
      <c r="R15" s="96">
        <v>76.920602000000002</v>
      </c>
      <c r="S15" s="96">
        <v>471.26720299999999</v>
      </c>
      <c r="T15" s="96">
        <v>502.02049799999998</v>
      </c>
      <c r="U15" s="97">
        <v>-0.846777965628009</v>
      </c>
      <c r="V15" s="99">
        <v>-0.83677921673662492</v>
      </c>
      <c r="X15" s="93" t="s">
        <v>73</v>
      </c>
      <c r="AA15" s="100">
        <v>14960</v>
      </c>
      <c r="AB15" s="101">
        <v>2154.2585140000001</v>
      </c>
      <c r="AC15" s="101">
        <v>1988.6949050000003</v>
      </c>
      <c r="AD15" s="101">
        <v>2595.2551579999999</v>
      </c>
      <c r="AE15" s="101">
        <v>1228.5908260000001</v>
      </c>
      <c r="AF15" s="101">
        <v>443.49722900000006</v>
      </c>
      <c r="AG15" s="101">
        <v>898.06965000000014</v>
      </c>
      <c r="AH15" s="101">
        <v>190.316596</v>
      </c>
      <c r="AI15" s="101">
        <v>253.180633</v>
      </c>
      <c r="AJ15" s="101">
        <v>795.42561999999998</v>
      </c>
      <c r="AK15" s="101">
        <v>382.75026500000001</v>
      </c>
      <c r="AL15" s="101">
        <v>390.75483700000001</v>
      </c>
      <c r="AM15" s="101">
        <v>408.04152599999998</v>
      </c>
      <c r="AN15" s="101">
        <v>870.81838200000016</v>
      </c>
      <c r="AO15" s="101">
        <v>170.566518</v>
      </c>
      <c r="AP15" s="101">
        <v>237.475008</v>
      </c>
      <c r="AQ15" s="101">
        <v>785.32250199999999</v>
      </c>
      <c r="AR15" s="101">
        <v>374.41848900000002</v>
      </c>
      <c r="AS15" s="101">
        <v>377.71202</v>
      </c>
      <c r="AT15" s="101">
        <v>516.78784699999994</v>
      </c>
      <c r="AU15" s="101">
        <v>969.82808300000011</v>
      </c>
      <c r="AV15" s="101">
        <v>226.09094299999998</v>
      </c>
      <c r="AW15" s="101">
        <v>290.69690400000002</v>
      </c>
      <c r="AX15" s="101">
        <v>836.1142769999999</v>
      </c>
      <c r="AY15" s="101">
        <v>424.14469999999994</v>
      </c>
      <c r="AZ15" s="101">
        <v>427.77845300000018</v>
      </c>
      <c r="BA15" s="101">
        <v>548.18780500000003</v>
      </c>
      <c r="BB15" s="101">
        <v>915.76839399999994</v>
      </c>
      <c r="BC15" s="101">
        <v>76.920602000000002</v>
      </c>
      <c r="BD15" s="101">
        <v>471.26720299999999</v>
      </c>
      <c r="BE15" s="101">
        <v>467.76206499999989</v>
      </c>
      <c r="BF15" s="101">
        <v>753.49601099999995</v>
      </c>
      <c r="BG15" s="101">
        <v>502.02049799999998</v>
      </c>
      <c r="BH15" s="100">
        <v>1833.5107659999999</v>
      </c>
      <c r="BI15" s="100">
        <v>1626.603243</v>
      </c>
      <c r="BJ15" s="100">
        <v>1704.7734200000002</v>
      </c>
      <c r="BK15" s="100">
        <v>2017.930366</v>
      </c>
      <c r="BL15" s="100">
        <v>2241.6301559999997</v>
      </c>
      <c r="BM15" s="100">
        <v>3027.0992659999997</v>
      </c>
      <c r="BN15" s="100">
        <v>631.87165500000003</v>
      </c>
      <c r="BO15" s="100">
        <v>3276.2613940000001</v>
      </c>
      <c r="BP15" s="100">
        <v>3962.1685940000002</v>
      </c>
      <c r="BQ15" s="100">
        <v>4409.1689720000004</v>
      </c>
      <c r="BR15" s="100">
        <v>4711.8993110000001</v>
      </c>
      <c r="BS15" s="100">
        <v>4312.7454749999997</v>
      </c>
      <c r="BT15" s="101">
        <v>366.56040400000006</v>
      </c>
      <c r="BU15" s="101">
        <v>103.21039499999998</v>
      </c>
      <c r="BV15" s="101">
        <v>74.848652999999985</v>
      </c>
      <c r="BW15" s="101">
        <v>44.590828999999999</v>
      </c>
      <c r="BX15" s="93">
        <v>1184.0046740000003</v>
      </c>
      <c r="BY15" s="93">
        <v>1777.0468239999998</v>
      </c>
      <c r="BZ15" s="93">
        <v>2230.0870599999998</v>
      </c>
      <c r="CA15" s="93">
        <v>1769.44588</v>
      </c>
      <c r="CB15" s="93">
        <v>911.79642299999989</v>
      </c>
      <c r="CC15" s="93">
        <v>1769.44588</v>
      </c>
      <c r="CD15" s="93">
        <v>2194.545775</v>
      </c>
      <c r="CE15" s="93">
        <v>2137.0264689999999</v>
      </c>
      <c r="CF15" s="93">
        <v>1610.6318200000001</v>
      </c>
      <c r="CG15" s="93">
        <v>911.79642299999989</v>
      </c>
      <c r="CH15" s="93">
        <v>1777.0468239999998</v>
      </c>
      <c r="CI15" s="93">
        <v>1978.734334</v>
      </c>
      <c r="CJ15" s="93">
        <v>1504.938979</v>
      </c>
      <c r="CK15" s="93">
        <v>1504.938979</v>
      </c>
      <c r="CL15" s="93">
        <v>1184.0046740000003</v>
      </c>
    </row>
    <row r="16" spans="1:90" s="93" customFormat="1" ht="16.5" customHeight="1" x14ac:dyDescent="0.25">
      <c r="A16" s="92">
        <v>45128</v>
      </c>
      <c r="B16" s="93" t="s">
        <v>76</v>
      </c>
      <c r="C16" s="94">
        <v>45128</v>
      </c>
      <c r="D16" s="95" t="s">
        <v>34</v>
      </c>
      <c r="E16" s="96">
        <v>47029.620507500003</v>
      </c>
      <c r="F16" s="96">
        <v>46948.042000000001</v>
      </c>
      <c r="G16" s="96">
        <v>39891.377000000008</v>
      </c>
      <c r="H16" s="96">
        <v>32304.633000000002</v>
      </c>
      <c r="I16" s="97">
        <v>0.45329129725757911</v>
      </c>
      <c r="J16" s="98">
        <v>0.17689700207641357</v>
      </c>
      <c r="K16" s="96">
        <v>4914.1901871250002</v>
      </c>
      <c r="L16" s="96">
        <v>5006.3870000000006</v>
      </c>
      <c r="M16" s="96">
        <v>3672.6530000000002</v>
      </c>
      <c r="N16" s="96">
        <v>2340.5540000000001</v>
      </c>
      <c r="O16" s="97">
        <v>1.1389752169785448</v>
      </c>
      <c r="P16" s="98">
        <v>0.36315273999476672</v>
      </c>
      <c r="Q16" s="96">
        <v>779.5</v>
      </c>
      <c r="R16" s="96">
        <v>491.85700000000003</v>
      </c>
      <c r="S16" s="96">
        <v>1074.4570000000001</v>
      </c>
      <c r="T16" s="96">
        <v>258.589</v>
      </c>
      <c r="U16" s="97">
        <v>0.90208013488586136</v>
      </c>
      <c r="V16" s="99">
        <v>-0.54222737624679263</v>
      </c>
      <c r="X16" s="93" t="s">
        <v>73</v>
      </c>
      <c r="AA16" s="100">
        <v>99805.055878500003</v>
      </c>
      <c r="AB16" s="101">
        <v>86839.418999999994</v>
      </c>
      <c r="AC16" s="101">
        <v>60469.028000000006</v>
      </c>
      <c r="AD16" s="101">
        <v>39191.880000000005</v>
      </c>
      <c r="AE16" s="101">
        <v>34254.6</v>
      </c>
      <c r="AF16" s="101">
        <v>27413.903999999995</v>
      </c>
      <c r="AG16" s="101">
        <v>18255.032999999999</v>
      </c>
      <c r="AH16" s="101">
        <v>14997.665000000001</v>
      </c>
      <c r="AI16" s="101">
        <v>12416.239000000001</v>
      </c>
      <c r="AJ16" s="101">
        <v>11376.609000000004</v>
      </c>
      <c r="AK16" s="101">
        <v>9861.2009999999991</v>
      </c>
      <c r="AL16" s="101">
        <v>9568.4159999999993</v>
      </c>
      <c r="AM16" s="101">
        <v>6592.1850000000004</v>
      </c>
      <c r="AN16" s="101">
        <v>3849.9830000000002</v>
      </c>
      <c r="AO16" s="101">
        <v>3916.9050000000002</v>
      </c>
      <c r="AP16" s="101">
        <v>2675.28</v>
      </c>
      <c r="AQ16" s="101">
        <v>2663.4880000000012</v>
      </c>
      <c r="AR16" s="101">
        <v>2034.5419999999999</v>
      </c>
      <c r="AS16" s="101">
        <v>1559.2360000000001</v>
      </c>
      <c r="AT16" s="101">
        <v>8679.0400000000009</v>
      </c>
      <c r="AU16" s="101">
        <v>5342.4560000000001</v>
      </c>
      <c r="AV16" s="101">
        <v>5006.3870000000006</v>
      </c>
      <c r="AW16" s="101">
        <v>3672.6530000000002</v>
      </c>
      <c r="AX16" s="101">
        <v>3601.4480000000012</v>
      </c>
      <c r="AY16" s="101">
        <v>2914.7519999999995</v>
      </c>
      <c r="AZ16" s="101">
        <v>2340.5540000000001</v>
      </c>
      <c r="BA16" s="101">
        <v>1566.3140000000003</v>
      </c>
      <c r="BB16" s="101">
        <v>1424.174</v>
      </c>
      <c r="BC16" s="101">
        <v>491.85700000000003</v>
      </c>
      <c r="BD16" s="101">
        <v>1074.4570000000001</v>
      </c>
      <c r="BE16" s="101">
        <v>2564.7409999999995</v>
      </c>
      <c r="BF16" s="101">
        <v>335.75700000000001</v>
      </c>
      <c r="BG16" s="101">
        <v>258.589</v>
      </c>
      <c r="BH16" s="100">
        <v>9074.4120000000003</v>
      </c>
      <c r="BI16" s="100">
        <v>29286.587</v>
      </c>
      <c r="BJ16" s="100">
        <v>28116.279000000002</v>
      </c>
      <c r="BK16" s="100">
        <v>26909.923999999995</v>
      </c>
      <c r="BL16" s="100">
        <v>32529.307999999997</v>
      </c>
      <c r="BM16" s="100">
        <v>40612.62000000001</v>
      </c>
      <c r="BN16" s="100">
        <v>14489.387000000001</v>
      </c>
      <c r="BO16" s="100">
        <v>24376.330999999998</v>
      </c>
      <c r="BP16" s="100">
        <v>25168.634999999998</v>
      </c>
      <c r="BQ16" s="100">
        <v>27105.68</v>
      </c>
      <c r="BR16" s="100">
        <v>26127.069</v>
      </c>
      <c r="BS16" s="100">
        <v>34043.771999999997</v>
      </c>
      <c r="BT16" s="101">
        <v>22518.529000000002</v>
      </c>
      <c r="BU16" s="101">
        <v>1761.2329999999997</v>
      </c>
      <c r="BV16" s="101">
        <v>1904.778</v>
      </c>
      <c r="BW16" s="101">
        <v>1721.9229999999998</v>
      </c>
      <c r="BX16" s="93">
        <v>8883.0299999999988</v>
      </c>
      <c r="BY16" s="93">
        <v>15195.24</v>
      </c>
      <c r="BZ16" s="93">
        <v>11858.656000000001</v>
      </c>
      <c r="CA16" s="93">
        <v>4466.8119999999999</v>
      </c>
      <c r="CB16" s="93">
        <v>2865.4869999999996</v>
      </c>
      <c r="CC16" s="93">
        <v>4466.8119999999999</v>
      </c>
      <c r="CD16" s="93">
        <v>4233.5439999999999</v>
      </c>
      <c r="CE16" s="93">
        <v>4324.6719999999996</v>
      </c>
      <c r="CF16" s="93">
        <v>2549.8679999999999</v>
      </c>
      <c r="CG16" s="93">
        <v>2865.4869999999996</v>
      </c>
      <c r="CH16" s="93">
        <v>15195.24</v>
      </c>
      <c r="CI16" s="93">
        <v>12529.407000000003</v>
      </c>
      <c r="CJ16" s="93">
        <v>10036.548999999999</v>
      </c>
      <c r="CK16" s="93">
        <v>10036.548999999999</v>
      </c>
      <c r="CL16" s="93">
        <v>8883.0299999999988</v>
      </c>
    </row>
    <row r="17" spans="1:90" s="93" customFormat="1" ht="16.5" customHeight="1" x14ac:dyDescent="0.25">
      <c r="A17" s="92">
        <v>45131</v>
      </c>
      <c r="B17" s="93" t="s">
        <v>126</v>
      </c>
      <c r="C17" s="94">
        <v>45131</v>
      </c>
      <c r="D17" s="95" t="s">
        <v>538</v>
      </c>
      <c r="E17" s="96">
        <v>0</v>
      </c>
      <c r="F17" s="96">
        <v>7600.8149999999996</v>
      </c>
      <c r="G17" s="96">
        <v>13827.419000000002</v>
      </c>
      <c r="H17" s="96">
        <v>15533.172</v>
      </c>
      <c r="I17" s="97">
        <v>-0.51067206363259232</v>
      </c>
      <c r="J17" s="98">
        <v>-0.45030847767034476</v>
      </c>
      <c r="K17" s="96">
        <v>0</v>
      </c>
      <c r="L17" s="96" t="s">
        <v>58</v>
      </c>
      <c r="M17" s="96" t="s">
        <v>58</v>
      </c>
      <c r="N17" s="96" t="s">
        <v>58</v>
      </c>
      <c r="O17" s="97" t="s">
        <v>58</v>
      </c>
      <c r="P17" s="98" t="s">
        <v>58</v>
      </c>
      <c r="Q17" s="96">
        <v>11272.763143471198</v>
      </c>
      <c r="R17" s="96">
        <v>11476.245999999999</v>
      </c>
      <c r="S17" s="96">
        <v>12640.225000000002</v>
      </c>
      <c r="T17" s="96">
        <v>11922.289000000001</v>
      </c>
      <c r="U17" s="97">
        <v>-3.7412530429349666E-2</v>
      </c>
      <c r="V17" s="99">
        <v>-9.208530702578499E-2</v>
      </c>
      <c r="X17" s="93" t="s">
        <v>73</v>
      </c>
      <c r="AA17" s="100">
        <v>111416.60643596001</v>
      </c>
      <c r="AB17" s="101">
        <v>21428.234</v>
      </c>
      <c r="AC17" s="101">
        <v>25707.088000000003</v>
      </c>
      <c r="AD17" s="101">
        <v>30536.377</v>
      </c>
      <c r="AE17" s="101">
        <v>20704.911</v>
      </c>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v>24116.471000000001</v>
      </c>
      <c r="BB17" s="101">
        <v>19180.737000000001</v>
      </c>
      <c r="BC17" s="101">
        <v>11476.245999999999</v>
      </c>
      <c r="BD17" s="101">
        <v>12640.225000000002</v>
      </c>
      <c r="BE17" s="101">
        <v>17429.241000000002</v>
      </c>
      <c r="BF17" s="101">
        <v>16134.710999999999</v>
      </c>
      <c r="BG17" s="101">
        <v>11922.289000000001</v>
      </c>
      <c r="BH17" s="100"/>
      <c r="BI17" s="100"/>
      <c r="BJ17" s="100"/>
      <c r="BK17" s="100"/>
      <c r="BL17" s="100"/>
      <c r="BM17" s="100"/>
      <c r="BN17" s="100">
        <v>50766.175999999999</v>
      </c>
      <c r="BO17" s="100">
        <v>94430.452000000005</v>
      </c>
      <c r="BP17" s="100">
        <v>112517.344</v>
      </c>
      <c r="BQ17" s="100">
        <v>126256.39</v>
      </c>
      <c r="BR17" s="100">
        <v>131424.20600000001</v>
      </c>
      <c r="BS17" s="100">
        <v>139244.97700000001</v>
      </c>
      <c r="BT17" s="101">
        <v>7873.2089999999971</v>
      </c>
      <c r="BU17" s="101"/>
      <c r="BV17" s="101"/>
      <c r="BW17" s="101"/>
      <c r="CA17" s="93">
        <v>57680.423000000003</v>
      </c>
      <c r="CB17" s="93">
        <v>25985.131000000001</v>
      </c>
      <c r="CC17" s="93">
        <v>57680.423000000003</v>
      </c>
      <c r="CD17" s="93">
        <v>58126.466</v>
      </c>
      <c r="CE17" s="93">
        <v>52744.688999999998</v>
      </c>
      <c r="CF17" s="93">
        <v>38873.115999999995</v>
      </c>
      <c r="CG17" s="93">
        <v>25985.131000000001</v>
      </c>
    </row>
    <row r="18" spans="1:90" s="93" customFormat="1" ht="16.5" customHeight="1" x14ac:dyDescent="0.25">
      <c r="A18" s="92">
        <v>45133</v>
      </c>
      <c r="B18" s="93" t="s">
        <v>127</v>
      </c>
      <c r="C18" s="94">
        <v>45133</v>
      </c>
      <c r="D18" s="95" t="s">
        <v>538</v>
      </c>
      <c r="E18" s="96">
        <v>0</v>
      </c>
      <c r="F18" s="96">
        <v>10011.782999999999</v>
      </c>
      <c r="G18" s="96">
        <v>12944.607</v>
      </c>
      <c r="H18" s="96">
        <v>16264.08</v>
      </c>
      <c r="I18" s="97">
        <v>-0.38442365015420488</v>
      </c>
      <c r="J18" s="98">
        <v>-0.22656724920269888</v>
      </c>
      <c r="K18" s="96">
        <v>0</v>
      </c>
      <c r="L18" s="96" t="s">
        <v>58</v>
      </c>
      <c r="M18" s="96" t="s">
        <v>58</v>
      </c>
      <c r="N18" s="96" t="s">
        <v>58</v>
      </c>
      <c r="O18" s="97" t="s">
        <v>58</v>
      </c>
      <c r="P18" s="98" t="s">
        <v>58</v>
      </c>
      <c r="Q18" s="96">
        <v>17236</v>
      </c>
      <c r="R18" s="96">
        <v>20301.675999999999</v>
      </c>
      <c r="S18" s="96">
        <v>10711.3</v>
      </c>
      <c r="T18" s="96">
        <v>13110.053</v>
      </c>
      <c r="U18" s="97">
        <v>0.54855788912523851</v>
      </c>
      <c r="V18" s="99">
        <v>0.89535126455238867</v>
      </c>
      <c r="X18" s="93" t="s">
        <v>73</v>
      </c>
      <c r="AA18" s="100">
        <v>137488</v>
      </c>
      <c r="AB18" s="101">
        <v>22956.39</v>
      </c>
      <c r="AC18" s="101">
        <v>27311.420999999995</v>
      </c>
      <c r="AD18" s="101">
        <v>28261.447</v>
      </c>
      <c r="AE18" s="101">
        <v>21298.837</v>
      </c>
      <c r="AF18" s="101"/>
      <c r="AG18" s="101"/>
      <c r="AH18" s="101"/>
      <c r="AI18" s="101"/>
      <c r="AJ18" s="101"/>
      <c r="AK18" s="101"/>
      <c r="AL18" s="101"/>
      <c r="AM18" s="101"/>
      <c r="AN18" s="101"/>
      <c r="AO18" s="101"/>
      <c r="AP18" s="101"/>
      <c r="AQ18" s="101"/>
      <c r="AR18" s="101"/>
      <c r="AS18" s="101"/>
      <c r="AT18" s="101"/>
      <c r="AU18" s="101"/>
      <c r="AV18" s="101"/>
      <c r="AW18" s="101"/>
      <c r="AX18" s="101"/>
      <c r="AY18" s="101"/>
      <c r="AZ18" s="101"/>
      <c r="BA18" s="101">
        <v>31012.975999999999</v>
      </c>
      <c r="BB18" s="101">
        <v>21156.862000000001</v>
      </c>
      <c r="BC18" s="101">
        <v>20301.675999999999</v>
      </c>
      <c r="BD18" s="101">
        <v>10711.3</v>
      </c>
      <c r="BE18" s="101">
        <v>21800.768000000004</v>
      </c>
      <c r="BF18" s="101">
        <v>17066.454000000002</v>
      </c>
      <c r="BG18" s="101">
        <v>13110.053</v>
      </c>
      <c r="BH18" s="100"/>
      <c r="BI18" s="100"/>
      <c r="BJ18" s="100"/>
      <c r="BK18" s="100"/>
      <c r="BL18" s="100"/>
      <c r="BM18" s="100"/>
      <c r="BN18" s="100">
        <v>63033.309000000001</v>
      </c>
      <c r="BO18" s="100">
        <v>102728.932</v>
      </c>
      <c r="BP18" s="100">
        <v>126198.29300000001</v>
      </c>
      <c r="BQ18" s="100">
        <v>153599.88399999999</v>
      </c>
      <c r="BR18" s="100">
        <v>153735.59</v>
      </c>
      <c r="BS18" s="100">
        <v>169535.72700000001</v>
      </c>
      <c r="BT18" s="101">
        <v>7708.0339999999997</v>
      </c>
      <c r="BU18" s="101"/>
      <c r="BV18" s="101"/>
      <c r="BW18" s="101"/>
      <c r="CA18" s="93">
        <v>69880.198000000004</v>
      </c>
      <c r="CB18" s="93">
        <v>29150.604000000003</v>
      </c>
      <c r="CC18" s="93">
        <v>69880.198000000004</v>
      </c>
      <c r="CD18" s="93">
        <v>62688.575000000004</v>
      </c>
      <c r="CE18" s="93">
        <v>60024.084000000003</v>
      </c>
      <c r="CF18" s="93">
        <v>43006.509999999995</v>
      </c>
      <c r="CG18" s="93">
        <v>29150.604000000003</v>
      </c>
    </row>
    <row r="19" spans="1:90" s="93" customFormat="1" ht="16.5" customHeight="1" x14ac:dyDescent="0.25">
      <c r="A19" s="92">
        <v>45133</v>
      </c>
      <c r="B19" s="93" t="s">
        <v>296</v>
      </c>
      <c r="C19" s="94">
        <v>45133</v>
      </c>
      <c r="D19" s="95" t="s">
        <v>540</v>
      </c>
      <c r="E19" s="96" t="s">
        <v>58</v>
      </c>
      <c r="F19" s="96"/>
      <c r="G19" s="96" t="s">
        <v>58</v>
      </c>
      <c r="H19" s="96" t="s">
        <v>58</v>
      </c>
      <c r="I19" s="97" t="s">
        <v>58</v>
      </c>
      <c r="J19" s="98" t="s">
        <v>58</v>
      </c>
      <c r="K19" s="96" t="s">
        <v>58</v>
      </c>
      <c r="L19" s="96" t="s">
        <v>58</v>
      </c>
      <c r="M19" s="96" t="s">
        <v>58</v>
      </c>
      <c r="N19" s="96" t="s">
        <v>58</v>
      </c>
      <c r="O19" s="97" t="s">
        <v>58</v>
      </c>
      <c r="P19" s="98" t="s">
        <v>58</v>
      </c>
      <c r="Q19" s="96" t="s">
        <v>58</v>
      </c>
      <c r="R19" s="96">
        <v>313.10199999999998</v>
      </c>
      <c r="S19" s="96">
        <v>167.93700000000001</v>
      </c>
      <c r="T19" s="96">
        <v>68.427999999999997</v>
      </c>
      <c r="U19" s="97">
        <v>3.5756415502425902</v>
      </c>
      <c r="V19" s="99">
        <v>0.86440153152670329</v>
      </c>
      <c r="X19" s="93" t="s">
        <v>73</v>
      </c>
      <c r="AA19" s="100">
        <v>3575.91</v>
      </c>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1"/>
      <c r="BA19" s="101">
        <v>481.03899999999999</v>
      </c>
      <c r="BB19" s="101">
        <v>135.249</v>
      </c>
      <c r="BC19" s="101">
        <v>313.10199999999998</v>
      </c>
      <c r="BD19" s="101">
        <v>167.93700000000001</v>
      </c>
      <c r="BE19" s="101">
        <v>115.83100000000002</v>
      </c>
      <c r="BF19" s="101">
        <v>99.662000000000006</v>
      </c>
      <c r="BG19" s="101">
        <v>68.427999999999997</v>
      </c>
      <c r="BH19" s="100"/>
      <c r="BI19" s="100"/>
      <c r="BJ19" s="100"/>
      <c r="BK19" s="100"/>
      <c r="BL19" s="100"/>
      <c r="BM19" s="100"/>
      <c r="BN19" s="100">
        <v>242.54400000000001</v>
      </c>
      <c r="BO19" s="100">
        <v>480.45400000000001</v>
      </c>
      <c r="BP19" s="100">
        <v>580.11599999999999</v>
      </c>
      <c r="BQ19" s="100">
        <v>692.07399999999996</v>
      </c>
      <c r="BR19" s="100">
        <v>860.01099999999997</v>
      </c>
      <c r="BS19" s="100">
        <v>1155.8389999999999</v>
      </c>
      <c r="BT19" s="101"/>
      <c r="BU19" s="101"/>
      <c r="BV19" s="101"/>
      <c r="BW19" s="101"/>
      <c r="CA19" s="93">
        <v>696.53199999999993</v>
      </c>
      <c r="CB19" s="93">
        <v>202.19</v>
      </c>
      <c r="CC19" s="93">
        <v>696.53199999999993</v>
      </c>
      <c r="CD19" s="93">
        <v>451.85800000000006</v>
      </c>
      <c r="CE19" s="93">
        <v>350.74200000000002</v>
      </c>
      <c r="CF19" s="93">
        <v>270.92200000000003</v>
      </c>
      <c r="CG19" s="93">
        <v>202.19</v>
      </c>
    </row>
    <row r="20" spans="1:90" s="93" customFormat="1" ht="16.5" customHeight="1" x14ac:dyDescent="0.25">
      <c r="A20" s="92">
        <v>45133</v>
      </c>
      <c r="B20" s="93" t="s">
        <v>128</v>
      </c>
      <c r="C20" s="94">
        <v>45133</v>
      </c>
      <c r="D20" s="95" t="s">
        <v>34</v>
      </c>
      <c r="E20" s="96">
        <v>3450</v>
      </c>
      <c r="F20" s="96">
        <v>3864.3539999999998</v>
      </c>
      <c r="G20" s="96">
        <v>2536.0909999999999</v>
      </c>
      <c r="H20" s="96">
        <v>2357.1219999999998</v>
      </c>
      <c r="I20" s="97">
        <v>0.63943741562804135</v>
      </c>
      <c r="J20" s="98">
        <v>0.52374421895744283</v>
      </c>
      <c r="K20" s="96">
        <v>416.21453798506877</v>
      </c>
      <c r="L20" s="96">
        <v>435</v>
      </c>
      <c r="M20" s="96">
        <v>-114.36900000000001</v>
      </c>
      <c r="N20" s="96">
        <v>373.85699999999991</v>
      </c>
      <c r="O20" s="97">
        <v>0.16354648970060781</v>
      </c>
      <c r="P20" s="98" t="s">
        <v>556</v>
      </c>
      <c r="Q20" s="96">
        <v>302</v>
      </c>
      <c r="R20" s="96">
        <v>280.63</v>
      </c>
      <c r="S20" s="96">
        <v>-514.81299999999999</v>
      </c>
      <c r="T20" s="96">
        <v>342.25700000000001</v>
      </c>
      <c r="U20" s="97">
        <v>-0.18006059773795713</v>
      </c>
      <c r="V20" s="99" t="s">
        <v>556</v>
      </c>
      <c r="X20" s="93" t="s">
        <v>73</v>
      </c>
      <c r="AA20" s="100">
        <v>33336</v>
      </c>
      <c r="AB20" s="101">
        <v>6400.4449999999997</v>
      </c>
      <c r="AC20" s="101">
        <v>3651.12</v>
      </c>
      <c r="AD20" s="101">
        <v>4481.2739999999994</v>
      </c>
      <c r="AE20" s="101">
        <v>1471.3430000000001</v>
      </c>
      <c r="AF20" s="101">
        <v>1548.1469999999999</v>
      </c>
      <c r="AG20" s="101">
        <v>1204.604</v>
      </c>
      <c r="AH20" s="101">
        <v>1165.2449999999999</v>
      </c>
      <c r="AI20" s="101">
        <v>382.90199999999999</v>
      </c>
      <c r="AJ20" s="101">
        <v>1459.5360000000001</v>
      </c>
      <c r="AK20" s="101">
        <v>379.78399999999999</v>
      </c>
      <c r="AL20" s="101">
        <v>737.85599999999999</v>
      </c>
      <c r="AM20" s="101">
        <v>182.035</v>
      </c>
      <c r="AN20" s="101">
        <v>491.26199999999994</v>
      </c>
      <c r="AO20" s="101">
        <v>363.52600000000001</v>
      </c>
      <c r="AP20" s="101">
        <v>-181.49100000000001</v>
      </c>
      <c r="AQ20" s="101">
        <v>574.5329999999999</v>
      </c>
      <c r="AR20" s="101">
        <v>-1.9079999999999999</v>
      </c>
      <c r="AS20" s="101">
        <v>337.48399999999998</v>
      </c>
      <c r="AT20" s="101">
        <v>320.63099999999997</v>
      </c>
      <c r="AU20" s="101">
        <v>563.18099999999993</v>
      </c>
      <c r="AV20" s="101">
        <v>435</v>
      </c>
      <c r="AW20" s="101">
        <v>-114.36900000000001</v>
      </c>
      <c r="AX20" s="101">
        <v>643.87499999999989</v>
      </c>
      <c r="AY20" s="101">
        <v>36.476000000000042</v>
      </c>
      <c r="AZ20" s="101">
        <v>373.85699999999991</v>
      </c>
      <c r="BA20" s="101">
        <v>-234.18299999999999</v>
      </c>
      <c r="BB20" s="101">
        <v>542.78899999999999</v>
      </c>
      <c r="BC20" s="101">
        <v>280.63</v>
      </c>
      <c r="BD20" s="101">
        <v>-514.81299999999999</v>
      </c>
      <c r="BE20" s="101">
        <v>638.57499999999993</v>
      </c>
      <c r="BF20" s="101">
        <v>57.753999999999998</v>
      </c>
      <c r="BG20" s="101">
        <v>342.25700000000001</v>
      </c>
      <c r="BH20" s="100">
        <v>1635.309</v>
      </c>
      <c r="BI20" s="100">
        <v>2967.6040000000003</v>
      </c>
      <c r="BJ20" s="100">
        <v>4462.0210000000006</v>
      </c>
      <c r="BK20" s="100">
        <v>5815.9669999999996</v>
      </c>
      <c r="BL20" s="100">
        <v>6412.6619999999984</v>
      </c>
      <c r="BM20" s="100">
        <v>7721.3600000000006</v>
      </c>
      <c r="BN20" s="100">
        <v>683.61400000000003</v>
      </c>
      <c r="BO20" s="100">
        <v>1560.441</v>
      </c>
      <c r="BP20" s="100">
        <v>1626.415</v>
      </c>
      <c r="BQ20" s="100">
        <v>2102.98</v>
      </c>
      <c r="BR20" s="100">
        <v>1532.443</v>
      </c>
      <c r="BS20" s="100">
        <v>1806.875</v>
      </c>
      <c r="BT20" s="101">
        <v>1834.194</v>
      </c>
      <c r="BU20" s="101">
        <v>133.44700000000006</v>
      </c>
      <c r="BV20" s="101">
        <v>277.94399999999996</v>
      </c>
      <c r="BW20" s="101">
        <v>145.40599999999998</v>
      </c>
      <c r="BX20" s="93">
        <v>1106.3340000000001</v>
      </c>
      <c r="BY20" s="93">
        <v>1000.9820000000001</v>
      </c>
      <c r="BZ20" s="93">
        <v>1243.5319999999999</v>
      </c>
      <c r="CA20" s="93">
        <v>462.14599999999996</v>
      </c>
      <c r="CB20" s="93">
        <v>1187.8089999999997</v>
      </c>
      <c r="CC20" s="93">
        <v>462.14599999999996</v>
      </c>
      <c r="CD20" s="93">
        <v>523.77299999999991</v>
      </c>
      <c r="CE20" s="93">
        <v>1239.1179999999999</v>
      </c>
      <c r="CF20" s="93">
        <v>1125.636</v>
      </c>
      <c r="CG20" s="93">
        <v>1187.8089999999997</v>
      </c>
      <c r="CH20" s="93">
        <v>1000.9820000000001</v>
      </c>
      <c r="CI20" s="93">
        <v>939.83899999999994</v>
      </c>
      <c r="CJ20" s="93">
        <v>1009.3629999999998</v>
      </c>
      <c r="CK20" s="93">
        <v>1009.3629999999998</v>
      </c>
      <c r="CL20" s="93">
        <v>1106.3340000000001</v>
      </c>
    </row>
    <row r="21" spans="1:90" s="93" customFormat="1" ht="16.5" customHeight="1" x14ac:dyDescent="0.25">
      <c r="A21" s="92">
        <v>45133</v>
      </c>
      <c r="B21" s="93" t="s">
        <v>452</v>
      </c>
      <c r="C21" s="94">
        <v>45133</v>
      </c>
      <c r="D21" s="95" t="s">
        <v>34</v>
      </c>
      <c r="E21" s="96" t="s">
        <v>58</v>
      </c>
      <c r="F21" s="96">
        <v>2262.7946299999999</v>
      </c>
      <c r="G21" s="96">
        <v>2105.663078</v>
      </c>
      <c r="H21" s="96">
        <v>1879.379338</v>
      </c>
      <c r="I21" s="97">
        <v>0.20401165653338693</v>
      </c>
      <c r="J21" s="98">
        <v>7.4623311602750153E-2</v>
      </c>
      <c r="K21" s="96" t="s">
        <v>58</v>
      </c>
      <c r="L21" s="96">
        <v>158.97941100000003</v>
      </c>
      <c r="M21" s="96">
        <v>87.371161000000001</v>
      </c>
      <c r="N21" s="96">
        <v>101.44950000000001</v>
      </c>
      <c r="O21" s="97">
        <v>0.56707929561013115</v>
      </c>
      <c r="P21" s="98">
        <v>0.81958679706682647</v>
      </c>
      <c r="Q21" s="96" t="s">
        <v>58</v>
      </c>
      <c r="R21" s="96">
        <v>-83.217772999999994</v>
      </c>
      <c r="S21" s="96">
        <v>38.679946000000001</v>
      </c>
      <c r="T21" s="96">
        <v>77.766328000000001</v>
      </c>
      <c r="U21" s="97" t="s">
        <v>556</v>
      </c>
      <c r="V21" s="99" t="s">
        <v>556</v>
      </c>
      <c r="X21" s="93" t="s">
        <v>73</v>
      </c>
      <c r="AA21" s="100">
        <v>6736.0819041599998</v>
      </c>
      <c r="AB21" s="101">
        <v>4368.4577079999999</v>
      </c>
      <c r="AC21" s="101">
        <v>3363.3590810000005</v>
      </c>
      <c r="AD21" s="101">
        <v>1804.4623179999999</v>
      </c>
      <c r="AE21" s="101">
        <v>2018.9939549999999</v>
      </c>
      <c r="AF21" s="101">
        <v>528.67832099999998</v>
      </c>
      <c r="AG21" s="101">
        <v>353.928112</v>
      </c>
      <c r="AH21" s="101">
        <v>335.64891799999998</v>
      </c>
      <c r="AI21" s="101">
        <v>193.029403</v>
      </c>
      <c r="AJ21" s="101">
        <v>283.882026</v>
      </c>
      <c r="AK21" s="101">
        <v>221.74468999999999</v>
      </c>
      <c r="AL21" s="101">
        <v>217.772851</v>
      </c>
      <c r="AM21" s="101">
        <v>238.16613100000001</v>
      </c>
      <c r="AN21" s="101">
        <v>153.41640100000001</v>
      </c>
      <c r="AO21" s="101">
        <v>155.40579099999999</v>
      </c>
      <c r="AP21" s="101">
        <v>82.760339999999999</v>
      </c>
      <c r="AQ21" s="101">
        <v>77.543037000000027</v>
      </c>
      <c r="AR21" s="101">
        <v>92.481879000000006</v>
      </c>
      <c r="AS21" s="101">
        <v>98.828153</v>
      </c>
      <c r="AT21" s="101">
        <v>246.350572</v>
      </c>
      <c r="AU21" s="101">
        <v>159.83209600000001</v>
      </c>
      <c r="AV21" s="101">
        <v>158.97941100000003</v>
      </c>
      <c r="AW21" s="101">
        <v>87.371161000000001</v>
      </c>
      <c r="AX21" s="101">
        <v>81.735637000000025</v>
      </c>
      <c r="AY21" s="101">
        <v>95.532594999999986</v>
      </c>
      <c r="AZ21" s="101">
        <v>101.44950000000001</v>
      </c>
      <c r="BA21" s="101">
        <v>-44.537827</v>
      </c>
      <c r="BB21" s="101">
        <v>83.791173000000001</v>
      </c>
      <c r="BC21" s="101">
        <v>-83.217772999999994</v>
      </c>
      <c r="BD21" s="101">
        <v>38.679946000000001</v>
      </c>
      <c r="BE21" s="101">
        <v>43.198483999999979</v>
      </c>
      <c r="BF21" s="101">
        <v>63.016461</v>
      </c>
      <c r="BG21" s="101">
        <v>77.766328000000001</v>
      </c>
      <c r="BH21" s="100">
        <v>-103.88377700000001</v>
      </c>
      <c r="BI21" s="100">
        <v>73.107129999999984</v>
      </c>
      <c r="BJ21" s="100">
        <v>-171.55284800000001</v>
      </c>
      <c r="BK21" s="100">
        <v>-204.50606799999997</v>
      </c>
      <c r="BL21" s="100">
        <v>-205.25497600000003</v>
      </c>
      <c r="BM21" s="100">
        <v>-37.807539999999904</v>
      </c>
      <c r="BN21" s="100">
        <v>413.51399300000003</v>
      </c>
      <c r="BO21" s="100">
        <v>510.259638</v>
      </c>
      <c r="BP21" s="100">
        <v>573.27609900000004</v>
      </c>
      <c r="BQ21" s="100">
        <v>604.82658300000003</v>
      </c>
      <c r="BR21" s="100">
        <v>643.506529</v>
      </c>
      <c r="BS21" s="100">
        <v>543.74520299999995</v>
      </c>
      <c r="BT21" s="101">
        <v>1171.5240720000002</v>
      </c>
      <c r="BU21" s="101">
        <v>29.308689999999999</v>
      </c>
      <c r="BV21" s="101">
        <v>20.339839999999988</v>
      </c>
      <c r="BW21" s="101">
        <v>13.472782000000009</v>
      </c>
      <c r="BX21" s="93">
        <v>229.912215</v>
      </c>
      <c r="BY21" s="93">
        <v>423.61880399999995</v>
      </c>
      <c r="BZ21" s="93">
        <v>337.10032800000005</v>
      </c>
      <c r="CA21" s="93">
        <v>61.677117999999993</v>
      </c>
      <c r="CB21" s="93">
        <v>106.81973500000001</v>
      </c>
      <c r="CC21" s="93">
        <v>61.677117999999993</v>
      </c>
      <c r="CD21" s="93">
        <v>222.66121899999999</v>
      </c>
      <c r="CE21" s="93">
        <v>190.00611799999999</v>
      </c>
      <c r="CF21" s="93">
        <v>166.76852100000002</v>
      </c>
      <c r="CG21" s="93">
        <v>106.81973500000001</v>
      </c>
      <c r="CH21" s="93">
        <v>423.61880399999995</v>
      </c>
      <c r="CI21" s="93">
        <v>366.08889300000004</v>
      </c>
      <c r="CJ21" s="93">
        <v>296.13611999999995</v>
      </c>
      <c r="CK21" s="93">
        <v>296.13611999999995</v>
      </c>
      <c r="CL21" s="93">
        <v>229.912215</v>
      </c>
    </row>
    <row r="22" spans="1:90" s="93" customFormat="1" ht="16.5" customHeight="1" x14ac:dyDescent="0.25">
      <c r="A22" s="92">
        <v>45133</v>
      </c>
      <c r="B22" s="93" t="s">
        <v>129</v>
      </c>
      <c r="C22" s="94">
        <v>45133</v>
      </c>
      <c r="D22" s="95" t="s">
        <v>34</v>
      </c>
      <c r="E22" s="96">
        <v>7366.9761399487543</v>
      </c>
      <c r="F22" s="96">
        <v>6925.5140000000001</v>
      </c>
      <c r="G22" s="96">
        <v>5059.55</v>
      </c>
      <c r="H22" s="96">
        <v>4276.34</v>
      </c>
      <c r="I22" s="97">
        <v>0.61949564347081854</v>
      </c>
      <c r="J22" s="98">
        <v>0.36880038738623</v>
      </c>
      <c r="K22" s="96">
        <v>2426.430262139942</v>
      </c>
      <c r="L22" s="96">
        <v>2323.8599999999997</v>
      </c>
      <c r="M22" s="96">
        <v>871.41300000000001</v>
      </c>
      <c r="N22" s="96">
        <v>1589.5439999999999</v>
      </c>
      <c r="O22" s="97">
        <v>0.46196645075568843</v>
      </c>
      <c r="P22" s="98">
        <v>1.6667722423236739</v>
      </c>
      <c r="Q22" s="96">
        <v>1136.3142596968003</v>
      </c>
      <c r="R22" s="96">
        <v>887.39700000000005</v>
      </c>
      <c r="S22" s="96">
        <v>-919.03499999999985</v>
      </c>
      <c r="T22" s="96">
        <v>630.46600000000001</v>
      </c>
      <c r="U22" s="97">
        <v>0.40752554459717105</v>
      </c>
      <c r="V22" s="99" t="s">
        <v>556</v>
      </c>
      <c r="X22" s="93" t="s">
        <v>73</v>
      </c>
      <c r="AA22" s="100">
        <v>41377.734375</v>
      </c>
      <c r="AB22" s="101">
        <v>11985.064</v>
      </c>
      <c r="AC22" s="101">
        <v>6608.7010000000009</v>
      </c>
      <c r="AD22" s="101">
        <v>5774.4260000000013</v>
      </c>
      <c r="AE22" s="101">
        <v>5925.18</v>
      </c>
      <c r="AF22" s="101">
        <v>4346.5230000000001</v>
      </c>
      <c r="AG22" s="101">
        <v>2675.6840000000002</v>
      </c>
      <c r="AH22" s="101">
        <v>2814.5749999999998</v>
      </c>
      <c r="AI22" s="101">
        <v>1531.9480000000001</v>
      </c>
      <c r="AJ22" s="101">
        <v>2190.09</v>
      </c>
      <c r="AK22" s="101">
        <v>2839.4589999999998</v>
      </c>
      <c r="AL22" s="101">
        <v>1828.6289999999999</v>
      </c>
      <c r="AM22" s="101">
        <v>2079.5059999999999</v>
      </c>
      <c r="AN22" s="101">
        <v>1536.0349999999999</v>
      </c>
      <c r="AO22" s="101">
        <v>1644.046</v>
      </c>
      <c r="AP22" s="101">
        <v>435.46000000000004</v>
      </c>
      <c r="AQ22" s="101">
        <v>575.41599999999971</v>
      </c>
      <c r="AR22" s="101">
        <v>1757.4010000000001</v>
      </c>
      <c r="AS22" s="101">
        <v>1301.3109999999999</v>
      </c>
      <c r="AT22" s="101">
        <v>3195.2730000000001</v>
      </c>
      <c r="AU22" s="101">
        <v>2131.8559999999998</v>
      </c>
      <c r="AV22" s="101">
        <v>2323.8599999999997</v>
      </c>
      <c r="AW22" s="101">
        <v>871.41300000000001</v>
      </c>
      <c r="AX22" s="101">
        <v>1178.3229999999996</v>
      </c>
      <c r="AY22" s="101">
        <v>2416.2400000000002</v>
      </c>
      <c r="AZ22" s="101">
        <v>1589.5439999999999</v>
      </c>
      <c r="BA22" s="101">
        <v>-31.638000000000005</v>
      </c>
      <c r="BB22" s="101">
        <v>294.73399999999998</v>
      </c>
      <c r="BC22" s="101">
        <v>887.39700000000005</v>
      </c>
      <c r="BD22" s="101">
        <v>-919.03499999999985</v>
      </c>
      <c r="BE22" s="101">
        <v>29.912000000000035</v>
      </c>
      <c r="BF22" s="101">
        <v>1574.441</v>
      </c>
      <c r="BG22" s="101">
        <v>630.46600000000001</v>
      </c>
      <c r="BH22" s="100">
        <v>4426.4050000000007</v>
      </c>
      <c r="BI22" s="100">
        <v>19173.687999999998</v>
      </c>
      <c r="BJ22" s="100">
        <v>19130.697</v>
      </c>
      <c r="BK22" s="100">
        <v>19669.706000000002</v>
      </c>
      <c r="BL22" s="100">
        <v>23156.817999999999</v>
      </c>
      <c r="BM22" s="100">
        <v>35492.307000000001</v>
      </c>
      <c r="BN22" s="100">
        <v>10019.469999999999</v>
      </c>
      <c r="BO22" s="100">
        <v>19261.186000000002</v>
      </c>
      <c r="BP22" s="100">
        <v>22975.475999999999</v>
      </c>
      <c r="BQ22" s="100">
        <v>23564.987000000001</v>
      </c>
      <c r="BR22" s="100">
        <v>23545.163</v>
      </c>
      <c r="BS22" s="100">
        <v>32256.292000000001</v>
      </c>
      <c r="BT22" s="101">
        <v>2016.347999999999</v>
      </c>
      <c r="BU22" s="101">
        <v>909.42399999999998</v>
      </c>
      <c r="BV22" s="101">
        <v>61.221999999999866</v>
      </c>
      <c r="BW22" s="101">
        <v>162.97599999999997</v>
      </c>
      <c r="BX22" s="93">
        <v>3511.4939999999997</v>
      </c>
      <c r="BY22" s="93">
        <v>6789.8360000000002</v>
      </c>
      <c r="BZ22" s="93">
        <v>5726.4189999999999</v>
      </c>
      <c r="CA22" s="93">
        <v>1572.7150000000001</v>
      </c>
      <c r="CB22" s="93">
        <v>541.89599999999996</v>
      </c>
      <c r="CC22" s="93">
        <v>1572.7150000000001</v>
      </c>
      <c r="CD22" s="93">
        <v>1315.7840000000001</v>
      </c>
      <c r="CE22" s="93">
        <v>1899.087</v>
      </c>
      <c r="CF22" s="93">
        <v>1484.0009999999997</v>
      </c>
      <c r="CG22" s="93">
        <v>541.89599999999996</v>
      </c>
      <c r="CH22" s="93">
        <v>6789.8360000000002</v>
      </c>
      <c r="CI22" s="93">
        <v>6055.5199999999995</v>
      </c>
      <c r="CJ22" s="93">
        <v>5018.3100000000004</v>
      </c>
      <c r="CK22" s="93">
        <v>5018.3100000000004</v>
      </c>
      <c r="CL22" s="93">
        <v>3511.4939999999997</v>
      </c>
    </row>
    <row r="23" spans="1:90" s="93" customFormat="1" ht="16.5" customHeight="1" x14ac:dyDescent="0.25">
      <c r="A23" s="92">
        <v>45133</v>
      </c>
      <c r="B23" s="93" t="s">
        <v>130</v>
      </c>
      <c r="C23" s="94">
        <v>45133</v>
      </c>
      <c r="D23" s="95" t="s">
        <v>34</v>
      </c>
      <c r="E23" s="96">
        <v>22547</v>
      </c>
      <c r="F23" s="96">
        <v>23366.25</v>
      </c>
      <c r="G23" s="96">
        <v>18740.858</v>
      </c>
      <c r="H23" s="96">
        <v>15415.186</v>
      </c>
      <c r="I23" s="97">
        <v>0.51579423044262973</v>
      </c>
      <c r="J23" s="98">
        <v>0.24680791028884586</v>
      </c>
      <c r="K23" s="96">
        <v>3720.2140431948901</v>
      </c>
      <c r="L23" s="96">
        <v>4367.3859999999995</v>
      </c>
      <c r="M23" s="96">
        <v>2868.413</v>
      </c>
      <c r="N23" s="96">
        <v>2571.4919999999993</v>
      </c>
      <c r="O23" s="97">
        <v>0.6983859953676701</v>
      </c>
      <c r="P23" s="98">
        <v>0.52257921017649811</v>
      </c>
      <c r="Q23" s="96">
        <v>3578</v>
      </c>
      <c r="R23" s="96">
        <v>4939.3689999999997</v>
      </c>
      <c r="S23" s="96">
        <v>2433.4209999999998</v>
      </c>
      <c r="T23" s="96">
        <v>1876.31</v>
      </c>
      <c r="U23" s="97">
        <v>1.6324908996914154</v>
      </c>
      <c r="V23" s="99">
        <v>1.0298045426582578</v>
      </c>
      <c r="X23" s="93" t="s">
        <v>73</v>
      </c>
      <c r="AA23" s="100">
        <v>133300</v>
      </c>
      <c r="AB23" s="101">
        <v>42107.108</v>
      </c>
      <c r="AC23" s="101">
        <v>26049.504999999997</v>
      </c>
      <c r="AD23" s="101">
        <v>23473.922000000006</v>
      </c>
      <c r="AE23" s="101">
        <v>16021.927</v>
      </c>
      <c r="AF23" s="101">
        <v>8904.41</v>
      </c>
      <c r="AG23" s="101">
        <v>4516.3739999999998</v>
      </c>
      <c r="AH23" s="101">
        <v>5352.4380000000001</v>
      </c>
      <c r="AI23" s="101">
        <v>3551.9720000000007</v>
      </c>
      <c r="AJ23" s="101">
        <v>4811.8630000000003</v>
      </c>
      <c r="AK23" s="101">
        <v>2990.8180000000002</v>
      </c>
      <c r="AL23" s="101">
        <v>2750.9050000000002</v>
      </c>
      <c r="AM23" s="101">
        <v>6779.9319999999998</v>
      </c>
      <c r="AN23" s="101">
        <v>3583.1009999999997</v>
      </c>
      <c r="AO23" s="101">
        <v>4208.5349999999999</v>
      </c>
      <c r="AP23" s="101">
        <v>2571.3969999999999</v>
      </c>
      <c r="AQ23" s="101">
        <v>3846.3810000000021</v>
      </c>
      <c r="AR23" s="101">
        <v>2321.5479999999998</v>
      </c>
      <c r="AS23" s="101">
        <v>2194.739</v>
      </c>
      <c r="AT23" s="101">
        <v>7235.799</v>
      </c>
      <c r="AU23" s="101">
        <v>4309.7039999999997</v>
      </c>
      <c r="AV23" s="101">
        <v>4367.3859999999995</v>
      </c>
      <c r="AW23" s="101">
        <v>2868.413</v>
      </c>
      <c r="AX23" s="101">
        <v>4277.7660000000024</v>
      </c>
      <c r="AY23" s="101">
        <v>2682.3809999999989</v>
      </c>
      <c r="AZ23" s="101">
        <v>2571.4919999999993</v>
      </c>
      <c r="BA23" s="101">
        <v>7372.7900000000009</v>
      </c>
      <c r="BB23" s="101">
        <v>3005.4290000000001</v>
      </c>
      <c r="BC23" s="101">
        <v>4939.3689999999997</v>
      </c>
      <c r="BD23" s="101">
        <v>2433.4209999999998</v>
      </c>
      <c r="BE23" s="101">
        <v>3497.862000000001</v>
      </c>
      <c r="BF23" s="101">
        <v>2058.9</v>
      </c>
      <c r="BG23" s="101">
        <v>1876.31</v>
      </c>
      <c r="BH23" s="100">
        <v>4755.2279999999992</v>
      </c>
      <c r="BI23" s="100">
        <v>1749.7180000000008</v>
      </c>
      <c r="BJ23" s="100">
        <v>-810.4950000000008</v>
      </c>
      <c r="BK23" s="100">
        <v>-4965.6239999999998</v>
      </c>
      <c r="BL23" s="100">
        <v>-7687.4209999999994</v>
      </c>
      <c r="BM23" s="100">
        <v>-9090.7880000000005</v>
      </c>
      <c r="BN23" s="100">
        <v>3436.9830000000002</v>
      </c>
      <c r="BO23" s="100">
        <v>5648.3729999999996</v>
      </c>
      <c r="BP23" s="100">
        <v>7976.6719999999996</v>
      </c>
      <c r="BQ23" s="100">
        <v>11313.64</v>
      </c>
      <c r="BR23" s="100">
        <v>11002.209000000001</v>
      </c>
      <c r="BS23" s="100">
        <v>15857.905000000001</v>
      </c>
      <c r="BT23" s="101">
        <v>10078.234</v>
      </c>
      <c r="BU23" s="101">
        <v>975.35699999999986</v>
      </c>
      <c r="BV23" s="101">
        <v>1110.9119999999998</v>
      </c>
      <c r="BW23" s="101">
        <v>773.45500000000015</v>
      </c>
      <c r="BX23" s="93">
        <v>8016.5609999999997</v>
      </c>
      <c r="BY23" s="93">
        <v>14195.946</v>
      </c>
      <c r="BZ23" s="93">
        <v>11269.851000000001</v>
      </c>
      <c r="CA23" s="93">
        <v>12929.552000000001</v>
      </c>
      <c r="CB23" s="93">
        <v>4802.9009999999998</v>
      </c>
      <c r="CC23" s="93">
        <v>12929.552000000001</v>
      </c>
      <c r="CD23" s="93">
        <v>9866.4930000000004</v>
      </c>
      <c r="CE23" s="93">
        <v>8562.1910000000007</v>
      </c>
      <c r="CF23" s="93">
        <v>6281.2150000000001</v>
      </c>
      <c r="CG23" s="93">
        <v>4802.9009999999998</v>
      </c>
      <c r="CH23" s="93">
        <v>14195.946</v>
      </c>
      <c r="CI23" s="93">
        <v>12400.052</v>
      </c>
      <c r="CJ23" s="93">
        <v>9723.5849999999991</v>
      </c>
      <c r="CK23" s="93">
        <v>9723.5849999999991</v>
      </c>
      <c r="CL23" s="93">
        <v>8016.5609999999997</v>
      </c>
    </row>
    <row r="24" spans="1:90" s="93" customFormat="1" ht="16.5" customHeight="1" x14ac:dyDescent="0.25">
      <c r="A24" s="92">
        <v>45134</v>
      </c>
      <c r="B24" s="93" t="s">
        <v>131</v>
      </c>
      <c r="C24" s="94">
        <v>45134</v>
      </c>
      <c r="D24" s="95" t="s">
        <v>34</v>
      </c>
      <c r="E24" s="96">
        <v>73640.84243671759</v>
      </c>
      <c r="F24" s="96">
        <v>73553.028000000006</v>
      </c>
      <c r="G24" s="96">
        <v>66302.324999999997</v>
      </c>
      <c r="H24" s="96">
        <v>32853.661</v>
      </c>
      <c r="I24" s="97">
        <v>1.2388076628659439</v>
      </c>
      <c r="J24" s="98">
        <v>0.10935820123954954</v>
      </c>
      <c r="K24" s="96">
        <v>7980</v>
      </c>
      <c r="L24" s="96">
        <v>8448.6319999999978</v>
      </c>
      <c r="M24" s="96">
        <v>6715.0380000000005</v>
      </c>
      <c r="N24" s="96">
        <v>4148.9910000000018</v>
      </c>
      <c r="O24" s="97">
        <v>1.0363100329694603</v>
      </c>
      <c r="P24" s="98">
        <v>0.25816592549438999</v>
      </c>
      <c r="Q24" s="96">
        <v>6318.1806416099498</v>
      </c>
      <c r="R24" s="96">
        <v>6726.82</v>
      </c>
      <c r="S24" s="96">
        <v>5352.7669999999998</v>
      </c>
      <c r="T24" s="96">
        <v>3704.2020000000002</v>
      </c>
      <c r="U24" s="97">
        <v>0.81599707575342784</v>
      </c>
      <c r="V24" s="99">
        <v>0.25669957238938279</v>
      </c>
      <c r="X24" s="93" t="s">
        <v>73</v>
      </c>
      <c r="AA24" s="100">
        <v>338628.15</v>
      </c>
      <c r="AB24" s="101">
        <v>139855.353</v>
      </c>
      <c r="AC24" s="101">
        <v>60730.086000000003</v>
      </c>
      <c r="AD24" s="101">
        <v>60939.424999999988</v>
      </c>
      <c r="AE24" s="101">
        <v>50127.391000000003</v>
      </c>
      <c r="AF24" s="101">
        <v>19945.13</v>
      </c>
      <c r="AG24" s="101">
        <v>8872.4060000000009</v>
      </c>
      <c r="AH24" s="101">
        <v>11454.727000000001</v>
      </c>
      <c r="AI24" s="101">
        <v>8490.4030000000002</v>
      </c>
      <c r="AJ24" s="101">
        <v>9381.739999999998</v>
      </c>
      <c r="AK24" s="101">
        <v>5687.098</v>
      </c>
      <c r="AL24" s="101">
        <v>5153.2920000000004</v>
      </c>
      <c r="AM24" s="101">
        <v>13868.094999999998</v>
      </c>
      <c r="AN24" s="101">
        <v>6535.7080000000014</v>
      </c>
      <c r="AO24" s="101">
        <v>7788.018</v>
      </c>
      <c r="AP24" s="101">
        <v>6080.0770000000002</v>
      </c>
      <c r="AQ24" s="101">
        <v>7110.2430000000004</v>
      </c>
      <c r="AR24" s="101">
        <v>4186.37</v>
      </c>
      <c r="AS24" s="101">
        <v>3859.0349999999999</v>
      </c>
      <c r="AT24" s="101">
        <v>15163.669999999998</v>
      </c>
      <c r="AU24" s="101">
        <v>7119.9430000000011</v>
      </c>
      <c r="AV24" s="101">
        <v>8448.6319999999978</v>
      </c>
      <c r="AW24" s="101">
        <v>6715.0380000000005</v>
      </c>
      <c r="AX24" s="101">
        <v>7754.3060000000005</v>
      </c>
      <c r="AY24" s="101">
        <v>4853.0199999999977</v>
      </c>
      <c r="AZ24" s="101">
        <v>4148.9910000000018</v>
      </c>
      <c r="BA24" s="101">
        <v>12079.587</v>
      </c>
      <c r="BB24" s="101">
        <v>6505.9809999999998</v>
      </c>
      <c r="BC24" s="101">
        <v>6726.82</v>
      </c>
      <c r="BD24" s="101">
        <v>5352.7669999999998</v>
      </c>
      <c r="BE24" s="101">
        <v>8291.771999999999</v>
      </c>
      <c r="BF24" s="101">
        <v>3816.19</v>
      </c>
      <c r="BG24" s="101">
        <v>3704.2020000000002</v>
      </c>
      <c r="BH24" s="100">
        <v>1815.1669999999995</v>
      </c>
      <c r="BI24" s="100">
        <v>18793.063000000002</v>
      </c>
      <c r="BJ24" s="100">
        <v>27038.891</v>
      </c>
      <c r="BK24" s="100">
        <v>27803.669000000002</v>
      </c>
      <c r="BL24" s="100">
        <v>24378.167999999998</v>
      </c>
      <c r="BM24" s="100">
        <v>34760.342999999993</v>
      </c>
      <c r="BN24" s="100">
        <v>6048.3209999999999</v>
      </c>
      <c r="BO24" s="100">
        <v>11668.599</v>
      </c>
      <c r="BP24" s="100">
        <v>15639.169</v>
      </c>
      <c r="BQ24" s="100">
        <v>21402.173999999999</v>
      </c>
      <c r="BR24" s="100">
        <v>22062.569</v>
      </c>
      <c r="BS24" s="100">
        <v>27291.462</v>
      </c>
      <c r="BT24" s="101">
        <v>25443.769</v>
      </c>
      <c r="BU24" s="101">
        <v>2036.2360000000001</v>
      </c>
      <c r="BV24" s="101">
        <v>2322.1689999999999</v>
      </c>
      <c r="BW24" s="101">
        <v>1434.78</v>
      </c>
      <c r="BX24" s="93">
        <v>13513.847</v>
      </c>
      <c r="BY24" s="93">
        <v>27770.995999999996</v>
      </c>
      <c r="BZ24" s="93">
        <v>19727.269</v>
      </c>
      <c r="CA24" s="93">
        <v>24187.548999999999</v>
      </c>
      <c r="CB24" s="93">
        <v>12488.409</v>
      </c>
      <c r="CC24" s="93">
        <v>24187.548999999999</v>
      </c>
      <c r="CD24" s="93">
        <v>21164.931</v>
      </c>
      <c r="CE24" s="93">
        <v>18613.942999999999</v>
      </c>
      <c r="CF24" s="93">
        <v>14412.414999999999</v>
      </c>
      <c r="CG24" s="93">
        <v>12488.409</v>
      </c>
      <c r="CH24" s="93">
        <v>27770.995999999996</v>
      </c>
      <c r="CI24" s="93">
        <v>23471.355000000003</v>
      </c>
      <c r="CJ24" s="93">
        <v>16330.630999999998</v>
      </c>
      <c r="CK24" s="93">
        <v>16330.630999999998</v>
      </c>
      <c r="CL24" s="93">
        <v>13513.847</v>
      </c>
    </row>
    <row r="25" spans="1:90" s="93" customFormat="1" ht="16.5" customHeight="1" x14ac:dyDescent="0.25">
      <c r="A25" s="92">
        <v>45134</v>
      </c>
      <c r="B25" s="93" t="s">
        <v>132</v>
      </c>
      <c r="C25" s="94">
        <v>45134</v>
      </c>
      <c r="D25" s="95" t="s">
        <v>538</v>
      </c>
      <c r="E25" s="96">
        <v>0</v>
      </c>
      <c r="F25" s="96">
        <v>15415.833000000001</v>
      </c>
      <c r="G25" s="96">
        <v>16368.811999999998</v>
      </c>
      <c r="H25" s="96">
        <v>15645.067999999999</v>
      </c>
      <c r="I25" s="97">
        <v>-1.4652221390152986E-2</v>
      </c>
      <c r="J25" s="98">
        <v>-5.8219191472172693E-2</v>
      </c>
      <c r="K25" s="96">
        <v>0</v>
      </c>
      <c r="L25" s="96" t="s">
        <v>58</v>
      </c>
      <c r="M25" s="96" t="s">
        <v>58</v>
      </c>
      <c r="N25" s="96" t="s">
        <v>58</v>
      </c>
      <c r="O25" s="97" t="s">
        <v>58</v>
      </c>
      <c r="P25" s="98" t="s">
        <v>58</v>
      </c>
      <c r="Q25" s="96">
        <v>15934.845690464848</v>
      </c>
      <c r="R25" s="96">
        <v>18469.913</v>
      </c>
      <c r="S25" s="96">
        <v>15735.075000000001</v>
      </c>
      <c r="T25" s="96">
        <v>12886.269</v>
      </c>
      <c r="U25" s="97">
        <v>0.4333018346893116</v>
      </c>
      <c r="V25" s="99">
        <v>0.17380520906319163</v>
      </c>
      <c r="X25" s="93" t="s">
        <v>73</v>
      </c>
      <c r="AA25" s="100">
        <v>167580</v>
      </c>
      <c r="AB25" s="101">
        <v>31784.644999999997</v>
      </c>
      <c r="AC25" s="101">
        <v>28849.526999999998</v>
      </c>
      <c r="AD25" s="101">
        <v>28798.036999999997</v>
      </c>
      <c r="AE25" s="101">
        <v>25671.249</v>
      </c>
      <c r="AF25" s="101"/>
      <c r="AG25" s="101"/>
      <c r="AH25" s="101"/>
      <c r="AI25" s="101"/>
      <c r="AJ25" s="101"/>
      <c r="AK25" s="101"/>
      <c r="AL25" s="101"/>
      <c r="AM25" s="101"/>
      <c r="AN25" s="101"/>
      <c r="AO25" s="101"/>
      <c r="AP25" s="101"/>
      <c r="AQ25" s="101"/>
      <c r="AR25" s="101"/>
      <c r="AS25" s="101"/>
      <c r="AT25" s="101"/>
      <c r="AU25" s="101"/>
      <c r="AV25" s="101"/>
      <c r="AW25" s="101"/>
      <c r="AX25" s="101"/>
      <c r="AY25" s="101"/>
      <c r="AZ25" s="101"/>
      <c r="BA25" s="101">
        <v>34204.987999999998</v>
      </c>
      <c r="BB25" s="101">
        <v>21095.941999999999</v>
      </c>
      <c r="BC25" s="101">
        <v>18469.913</v>
      </c>
      <c r="BD25" s="101">
        <v>15735.075000000001</v>
      </c>
      <c r="BE25" s="101">
        <v>19902.257999999987</v>
      </c>
      <c r="BF25" s="101">
        <v>17510.957999999999</v>
      </c>
      <c r="BG25" s="101">
        <v>12886.269</v>
      </c>
      <c r="BH25" s="100"/>
      <c r="BI25" s="100"/>
      <c r="BJ25" s="100"/>
      <c r="BK25" s="100"/>
      <c r="BL25" s="100"/>
      <c r="BM25" s="100"/>
      <c r="BN25" s="100">
        <v>63736.857000000004</v>
      </c>
      <c r="BO25" s="100">
        <v>111726.947</v>
      </c>
      <c r="BP25" s="100">
        <v>131298.288</v>
      </c>
      <c r="BQ25" s="100">
        <v>152685.49299999999</v>
      </c>
      <c r="BR25" s="100">
        <v>173817.258</v>
      </c>
      <c r="BS25" s="100">
        <v>187623.55</v>
      </c>
      <c r="BT25" s="101">
        <v>11487.046999999999</v>
      </c>
      <c r="BU25" s="101"/>
      <c r="BV25" s="101"/>
      <c r="BW25" s="101"/>
      <c r="CA25" s="93">
        <v>71618.203999999983</v>
      </c>
      <c r="CB25" s="93">
        <v>28960.386999999999</v>
      </c>
      <c r="CC25" s="93">
        <v>71618.203999999983</v>
      </c>
      <c r="CD25" s="93">
        <v>66034.559999999998</v>
      </c>
      <c r="CE25" s="93">
        <v>58509.157999999989</v>
      </c>
      <c r="CF25" s="93">
        <v>42666.552000000003</v>
      </c>
      <c r="CG25" s="93">
        <v>28960.386999999999</v>
      </c>
    </row>
    <row r="26" spans="1:90" s="93" customFormat="1" ht="16.5" customHeight="1" x14ac:dyDescent="0.25">
      <c r="A26" s="92">
        <v>45134</v>
      </c>
      <c r="B26" s="93" t="s">
        <v>389</v>
      </c>
      <c r="C26" s="94">
        <v>45134</v>
      </c>
      <c r="D26" s="95" t="s">
        <v>540</v>
      </c>
      <c r="E26" s="96" t="s">
        <v>58</v>
      </c>
      <c r="F26" s="96"/>
      <c r="G26" s="96" t="s">
        <v>58</v>
      </c>
      <c r="H26" s="96" t="s">
        <v>58</v>
      </c>
      <c r="I26" s="97" t="s">
        <v>58</v>
      </c>
      <c r="J26" s="98" t="s">
        <v>58</v>
      </c>
      <c r="K26" s="96" t="s">
        <v>58</v>
      </c>
      <c r="L26" s="96" t="s">
        <v>58</v>
      </c>
      <c r="M26" s="96" t="s">
        <v>58</v>
      </c>
      <c r="N26" s="96" t="s">
        <v>58</v>
      </c>
      <c r="O26" s="97" t="s">
        <v>58</v>
      </c>
      <c r="P26" s="98" t="s">
        <v>58</v>
      </c>
      <c r="Q26" s="96" t="s">
        <v>58</v>
      </c>
      <c r="R26" s="96">
        <v>109.714</v>
      </c>
      <c r="S26" s="96">
        <v>81.869</v>
      </c>
      <c r="T26" s="96">
        <v>27.343</v>
      </c>
      <c r="U26" s="97">
        <v>3.0125077716417366</v>
      </c>
      <c r="V26" s="99">
        <v>0.34011652762339839</v>
      </c>
      <c r="X26" s="93" t="s">
        <v>73</v>
      </c>
      <c r="AA26" s="100">
        <v>1152.252</v>
      </c>
      <c r="AB26" s="101"/>
      <c r="AC26" s="101"/>
      <c r="AD26" s="101"/>
      <c r="AE26" s="101"/>
      <c r="AF26" s="101"/>
      <c r="AG26" s="101"/>
      <c r="AH26" s="101"/>
      <c r="AI26" s="101"/>
      <c r="AJ26" s="101"/>
      <c r="AK26" s="101"/>
      <c r="AL26" s="101"/>
      <c r="AM26" s="101"/>
      <c r="AN26" s="101"/>
      <c r="AO26" s="101"/>
      <c r="AP26" s="101"/>
      <c r="AQ26" s="101"/>
      <c r="AR26" s="101"/>
      <c r="AS26" s="101"/>
      <c r="AT26" s="101"/>
      <c r="AU26" s="101"/>
      <c r="AV26" s="101"/>
      <c r="AW26" s="101"/>
      <c r="AX26" s="101"/>
      <c r="AY26" s="101"/>
      <c r="AZ26" s="101"/>
      <c r="BA26" s="101">
        <v>191.583</v>
      </c>
      <c r="BB26" s="101">
        <v>50.341999999999999</v>
      </c>
      <c r="BC26" s="101">
        <v>109.714</v>
      </c>
      <c r="BD26" s="101">
        <v>81.869</v>
      </c>
      <c r="BE26" s="101">
        <v>106.84800000000003</v>
      </c>
      <c r="BF26" s="101">
        <v>49.685000000000002</v>
      </c>
      <c r="BG26" s="101">
        <v>27.343</v>
      </c>
      <c r="BH26" s="100"/>
      <c r="BI26" s="100"/>
      <c r="BJ26" s="100"/>
      <c r="BK26" s="100"/>
      <c r="BL26" s="100"/>
      <c r="BM26" s="100"/>
      <c r="BN26" s="100">
        <v>182.90299999999999</v>
      </c>
      <c r="BO26" s="100">
        <v>308.94099999999997</v>
      </c>
      <c r="BP26" s="100">
        <v>358.58300000000003</v>
      </c>
      <c r="BQ26" s="100">
        <v>506.48399999999998</v>
      </c>
      <c r="BR26" s="100">
        <v>590.53399999999999</v>
      </c>
      <c r="BS26" s="100">
        <v>700.24800000000005</v>
      </c>
      <c r="BT26" s="101"/>
      <c r="BU26" s="101"/>
      <c r="BV26" s="101"/>
      <c r="BW26" s="101"/>
      <c r="CA26" s="93">
        <v>348.11700000000008</v>
      </c>
      <c r="CB26" s="93">
        <v>76.029999999999987</v>
      </c>
      <c r="CC26" s="93">
        <v>348.11700000000008</v>
      </c>
      <c r="CD26" s="93">
        <v>265.74599999999998</v>
      </c>
      <c r="CE26" s="93">
        <v>206.87600000000003</v>
      </c>
      <c r="CF26" s="93">
        <v>117.05600000000001</v>
      </c>
      <c r="CG26" s="93">
        <v>76.029999999999987</v>
      </c>
    </row>
    <row r="27" spans="1:90" s="93" customFormat="1" ht="16.5" customHeight="1" x14ac:dyDescent="0.25">
      <c r="A27" s="92">
        <v>45134</v>
      </c>
      <c r="B27" s="93" t="s">
        <v>492</v>
      </c>
      <c r="C27" s="94">
        <v>45134</v>
      </c>
      <c r="D27" s="95" t="s">
        <v>34</v>
      </c>
      <c r="E27" s="96">
        <v>1051.95793398</v>
      </c>
      <c r="F27" s="96">
        <v>1003.722044</v>
      </c>
      <c r="G27" s="96">
        <v>1123.5154399999999</v>
      </c>
      <c r="H27" s="96">
        <v>482.549511</v>
      </c>
      <c r="I27" s="97">
        <v>1.080039500858597</v>
      </c>
      <c r="J27" s="98">
        <v>-0.10662372027570888</v>
      </c>
      <c r="K27" s="96">
        <v>134</v>
      </c>
      <c r="L27" s="96">
        <v>88.651933</v>
      </c>
      <c r="M27" s="96">
        <v>163.97159499999998</v>
      </c>
      <c r="N27" s="96">
        <v>79.438142999999997</v>
      </c>
      <c r="O27" s="97">
        <v>0.11598697618095133</v>
      </c>
      <c r="P27" s="98">
        <v>-0.45934579095848882</v>
      </c>
      <c r="Q27" s="96">
        <v>87</v>
      </c>
      <c r="R27" s="96">
        <v>76.125045</v>
      </c>
      <c r="S27" s="96">
        <v>97.824606999999986</v>
      </c>
      <c r="T27" s="96">
        <v>83.708988000000005</v>
      </c>
      <c r="U27" s="97">
        <v>-9.0598909163732921E-2</v>
      </c>
      <c r="V27" s="99">
        <v>-0.22182110069708727</v>
      </c>
      <c r="X27" s="93" t="s">
        <v>73</v>
      </c>
      <c r="AA27" s="100">
        <v>4980.32</v>
      </c>
      <c r="AB27" s="101">
        <v>2127.2374840000002</v>
      </c>
      <c r="AC27" s="101">
        <v>1019.142572</v>
      </c>
      <c r="AD27" s="101">
        <v>1018.9316789999998</v>
      </c>
      <c r="AE27" s="101">
        <v>748.52413300000001</v>
      </c>
      <c r="AF27" s="101">
        <v>532.29630099999997</v>
      </c>
      <c r="AG27" s="101">
        <v>348.71586600000001</v>
      </c>
      <c r="AH27" s="101">
        <v>240.41474700000001</v>
      </c>
      <c r="AI27" s="101">
        <v>291.88155399999999</v>
      </c>
      <c r="AJ27" s="101">
        <v>270.48186999999996</v>
      </c>
      <c r="AK27" s="101">
        <v>198.168904</v>
      </c>
      <c r="AL27" s="101">
        <v>165.91881000000001</v>
      </c>
      <c r="AM27" s="101">
        <v>235.60202799999999</v>
      </c>
      <c r="AN27" s="101">
        <v>155.82628099999999</v>
      </c>
      <c r="AO27" s="101">
        <v>79.697541999999999</v>
      </c>
      <c r="AP27" s="101">
        <v>155.90448599999999</v>
      </c>
      <c r="AQ27" s="101">
        <v>130.26365199999998</v>
      </c>
      <c r="AR27" s="101">
        <v>98.322085999999999</v>
      </c>
      <c r="AS27" s="101">
        <v>74.620118000000005</v>
      </c>
      <c r="AT27" s="101">
        <v>252.62352799999999</v>
      </c>
      <c r="AU27" s="101">
        <v>164.12512999999998</v>
      </c>
      <c r="AV27" s="101">
        <v>88.651933</v>
      </c>
      <c r="AW27" s="101">
        <v>163.97159499999998</v>
      </c>
      <c r="AX27" s="101">
        <v>137.76403299999998</v>
      </c>
      <c r="AY27" s="101">
        <v>116.53647600000001</v>
      </c>
      <c r="AZ27" s="101">
        <v>79.438142999999997</v>
      </c>
      <c r="BA27" s="101">
        <v>173.94965199999999</v>
      </c>
      <c r="BB27" s="101">
        <v>178.67193800000001</v>
      </c>
      <c r="BC27" s="101">
        <v>76.125045</v>
      </c>
      <c r="BD27" s="101">
        <v>97.824606999999986</v>
      </c>
      <c r="BE27" s="101">
        <v>67.253664000000015</v>
      </c>
      <c r="BF27" s="101">
        <v>49.336866999999998</v>
      </c>
      <c r="BG27" s="101">
        <v>83.708988000000005</v>
      </c>
      <c r="BH27" s="100">
        <v>-30.902293999999983</v>
      </c>
      <c r="BI27" s="100">
        <v>265.65213200000005</v>
      </c>
      <c r="BJ27" s="100">
        <v>1464.912679</v>
      </c>
      <c r="BK27" s="100">
        <v>2222.121326</v>
      </c>
      <c r="BL27" s="100">
        <v>2254.690243</v>
      </c>
      <c r="BM27" s="100">
        <v>2032.7476009999996</v>
      </c>
      <c r="BN27" s="100">
        <v>754.66874800000005</v>
      </c>
      <c r="BO27" s="100">
        <v>1004.243844</v>
      </c>
      <c r="BP27" s="100">
        <v>1053.5807110000001</v>
      </c>
      <c r="BQ27" s="100">
        <v>1104.1561489999999</v>
      </c>
      <c r="BR27" s="100">
        <v>1196.8528570000001</v>
      </c>
      <c r="BS27" s="100">
        <v>1185.2543909999999</v>
      </c>
      <c r="BT27" s="101">
        <v>357.06042100000013</v>
      </c>
      <c r="BU27" s="101">
        <v>30.561627000000001</v>
      </c>
      <c r="BV27" s="101">
        <v>38.705088000000003</v>
      </c>
      <c r="BW27" s="101">
        <v>32.035564999999998</v>
      </c>
      <c r="BX27" s="93">
        <v>248.18329200000002</v>
      </c>
      <c r="BY27" s="93">
        <v>506.924037</v>
      </c>
      <c r="BZ27" s="93">
        <v>418.42563899999999</v>
      </c>
      <c r="CA27" s="93">
        <v>290.54018300000001</v>
      </c>
      <c r="CB27" s="93">
        <v>247.08018200000001</v>
      </c>
      <c r="CC27" s="93">
        <v>290.54018300000001</v>
      </c>
      <c r="CD27" s="93">
        <v>298.12412600000005</v>
      </c>
      <c r="CE27" s="93">
        <v>295.26246900000001</v>
      </c>
      <c r="CF27" s="93">
        <v>266.87850000000003</v>
      </c>
      <c r="CG27" s="93">
        <v>247.08018200000001</v>
      </c>
      <c r="CH27" s="93">
        <v>506.924037</v>
      </c>
      <c r="CI27" s="93">
        <v>497.71024699999998</v>
      </c>
      <c r="CJ27" s="93">
        <v>334.158141</v>
      </c>
      <c r="CK27" s="93">
        <v>334.158141</v>
      </c>
      <c r="CL27" s="93">
        <v>248.18329200000002</v>
      </c>
    </row>
    <row r="28" spans="1:90" s="93" customFormat="1" ht="16.5" customHeight="1" x14ac:dyDescent="0.25">
      <c r="A28" s="92">
        <v>45134</v>
      </c>
      <c r="B28" s="93" t="s">
        <v>133</v>
      </c>
      <c r="C28" s="94">
        <v>45134</v>
      </c>
      <c r="D28" s="95" t="s">
        <v>34</v>
      </c>
      <c r="E28" s="96">
        <v>10581</v>
      </c>
      <c r="F28" s="96">
        <v>10804.835336</v>
      </c>
      <c r="G28" s="96">
        <v>9523.6679469999999</v>
      </c>
      <c r="H28" s="96">
        <v>4892.7627249999996</v>
      </c>
      <c r="I28" s="97">
        <v>1.2083301282508034</v>
      </c>
      <c r="J28" s="98">
        <v>0.13452457562882314</v>
      </c>
      <c r="K28" s="96">
        <v>2057.2697962724997</v>
      </c>
      <c r="L28" s="96">
        <v>2692.3650060000004</v>
      </c>
      <c r="M28" s="96">
        <v>1815.3212159999996</v>
      </c>
      <c r="N28" s="96">
        <v>731.423587</v>
      </c>
      <c r="O28" s="97">
        <v>2.6809928663129106</v>
      </c>
      <c r="P28" s="98">
        <v>0.48313421463367123</v>
      </c>
      <c r="Q28" s="96">
        <v>1753</v>
      </c>
      <c r="R28" s="96">
        <v>2180.8269009999999</v>
      </c>
      <c r="S28" s="96">
        <v>1398.0554090000001</v>
      </c>
      <c r="T28" s="96">
        <v>482.727192</v>
      </c>
      <c r="U28" s="97">
        <v>3.5177212660520683</v>
      </c>
      <c r="V28" s="99">
        <v>0.55990019205311747</v>
      </c>
      <c r="X28" s="93" t="s">
        <v>73</v>
      </c>
      <c r="AA28" s="100">
        <v>60830.653312499999</v>
      </c>
      <c r="AB28" s="101">
        <v>20328.503282999998</v>
      </c>
      <c r="AC28" s="101">
        <v>8880.7525019999994</v>
      </c>
      <c r="AD28" s="101">
        <v>7218.1821509999991</v>
      </c>
      <c r="AE28" s="101">
        <v>5735.6959200000001</v>
      </c>
      <c r="AF28" s="101">
        <v>5320.5097839999999</v>
      </c>
      <c r="AG28" s="101">
        <v>1633.951847</v>
      </c>
      <c r="AH28" s="101">
        <v>3102.056795</v>
      </c>
      <c r="AI28" s="101">
        <v>2218.4529889999999</v>
      </c>
      <c r="AJ28" s="101">
        <v>1605.4554499999999</v>
      </c>
      <c r="AK28" s="101">
        <v>1126.48272</v>
      </c>
      <c r="AL28" s="101">
        <v>911.28979900000002</v>
      </c>
      <c r="AM28" s="101">
        <v>4358.7691260000001</v>
      </c>
      <c r="AN28" s="101">
        <v>1213.268603</v>
      </c>
      <c r="AO28" s="101">
        <v>2618.4006009999998</v>
      </c>
      <c r="AP28" s="101">
        <v>1740.3685249999996</v>
      </c>
      <c r="AQ28" s="101">
        <v>1119.4859100000003</v>
      </c>
      <c r="AR28" s="101">
        <v>860.42344900000001</v>
      </c>
      <c r="AS28" s="101">
        <v>686.08496500000001</v>
      </c>
      <c r="AT28" s="101">
        <v>4507.6862220000003</v>
      </c>
      <c r="AU28" s="101">
        <v>1302.993751</v>
      </c>
      <c r="AV28" s="101">
        <v>2692.3650060000004</v>
      </c>
      <c r="AW28" s="101">
        <v>1815.3212159999996</v>
      </c>
      <c r="AX28" s="101">
        <v>1183.3320940000003</v>
      </c>
      <c r="AY28" s="101">
        <v>920.09359899999993</v>
      </c>
      <c r="AZ28" s="101">
        <v>731.423587</v>
      </c>
      <c r="BA28" s="101">
        <v>3578.88231</v>
      </c>
      <c r="BB28" s="101">
        <v>959.32234300000005</v>
      </c>
      <c r="BC28" s="101">
        <v>2180.8269009999999</v>
      </c>
      <c r="BD28" s="101">
        <v>1398.0554090000001</v>
      </c>
      <c r="BE28" s="101">
        <v>1358.9658919999999</v>
      </c>
      <c r="BF28" s="101">
        <v>652.73032599999999</v>
      </c>
      <c r="BG28" s="101">
        <v>482.727192</v>
      </c>
      <c r="BH28" s="100">
        <v>-286.979331</v>
      </c>
      <c r="BI28" s="100">
        <v>1580.851238</v>
      </c>
      <c r="BJ28" s="100">
        <v>554.64366800000016</v>
      </c>
      <c r="BK28" s="100">
        <v>-946.712626</v>
      </c>
      <c r="BL28" s="100">
        <v>-1339.9324619999998</v>
      </c>
      <c r="BM28" s="100">
        <v>-3118.6670989999998</v>
      </c>
      <c r="BN28" s="100">
        <v>947.33653000000004</v>
      </c>
      <c r="BO28" s="100">
        <v>1740.7671760000001</v>
      </c>
      <c r="BP28" s="100">
        <v>2376.73315</v>
      </c>
      <c r="BQ28" s="100">
        <v>3638.2138289999998</v>
      </c>
      <c r="BR28" s="100">
        <v>2956.3276580000002</v>
      </c>
      <c r="BS28" s="100">
        <v>5058.6043950000003</v>
      </c>
      <c r="BT28" s="101">
        <v>3600.857062</v>
      </c>
      <c r="BU28" s="101">
        <v>330.24677899999983</v>
      </c>
      <c r="BV28" s="101">
        <v>466.23690299999998</v>
      </c>
      <c r="BW28" s="101">
        <v>312.47404300000005</v>
      </c>
      <c r="BX28" s="93">
        <v>2173.753017</v>
      </c>
      <c r="BY28" s="93">
        <v>6611.1119150000004</v>
      </c>
      <c r="BZ28" s="93">
        <v>3406.4194440000001</v>
      </c>
      <c r="CA28" s="93">
        <v>5590.578528</v>
      </c>
      <c r="CB28" s="93">
        <v>1673.0490199999999</v>
      </c>
      <c r="CC28" s="93">
        <v>5590.578528</v>
      </c>
      <c r="CD28" s="93">
        <v>3892.4788189999995</v>
      </c>
      <c r="CE28" s="93">
        <v>2971.0185609999999</v>
      </c>
      <c r="CF28" s="93">
        <v>2104.0014879999999</v>
      </c>
      <c r="CG28" s="93">
        <v>1673.0490199999999</v>
      </c>
      <c r="CH28" s="93">
        <v>6611.1119150000004</v>
      </c>
      <c r="CI28" s="93">
        <v>4650.1704959999988</v>
      </c>
      <c r="CJ28" s="93">
        <v>2763.5998370000002</v>
      </c>
      <c r="CK28" s="93">
        <v>2763.5998370000002</v>
      </c>
      <c r="CL28" s="93">
        <v>2173.753017</v>
      </c>
    </row>
    <row r="29" spans="1:90" s="93" customFormat="1" ht="16.5" customHeight="1" x14ac:dyDescent="0.25">
      <c r="A29" s="92">
        <v>45134</v>
      </c>
      <c r="B29" s="93" t="s">
        <v>517</v>
      </c>
      <c r="C29" s="94">
        <v>45134</v>
      </c>
      <c r="D29" s="95" t="s">
        <v>540</v>
      </c>
      <c r="E29" s="96" t="s">
        <v>58</v>
      </c>
      <c r="F29" s="96"/>
      <c r="G29" s="96" t="s">
        <v>58</v>
      </c>
      <c r="H29" s="96" t="s">
        <v>58</v>
      </c>
      <c r="I29" s="97" t="s">
        <v>58</v>
      </c>
      <c r="J29" s="98" t="s">
        <v>58</v>
      </c>
      <c r="K29" s="96" t="s">
        <v>58</v>
      </c>
      <c r="L29" s="96" t="s">
        <v>58</v>
      </c>
      <c r="M29" s="96" t="s">
        <v>58</v>
      </c>
      <c r="N29" s="96" t="s">
        <v>58</v>
      </c>
      <c r="O29" s="97" t="s">
        <v>58</v>
      </c>
      <c r="P29" s="98" t="s">
        <v>58</v>
      </c>
      <c r="Q29" s="96" t="s">
        <v>58</v>
      </c>
      <c r="R29" s="96">
        <v>697.13900000000001</v>
      </c>
      <c r="S29" s="96">
        <v>245.459</v>
      </c>
      <c r="T29" s="96">
        <v>142.185</v>
      </c>
      <c r="U29" s="97">
        <v>3.9030418117241625</v>
      </c>
      <c r="V29" s="99">
        <v>1.8401443825649091</v>
      </c>
      <c r="X29" s="93" t="s">
        <v>73</v>
      </c>
      <c r="AA29" s="100">
        <v>4398</v>
      </c>
      <c r="AB29" s="101"/>
      <c r="AC29" s="101"/>
      <c r="AD29" s="101"/>
      <c r="AE29" s="101"/>
      <c r="AF29" s="101"/>
      <c r="AG29" s="101"/>
      <c r="AH29" s="101"/>
      <c r="AI29" s="101"/>
      <c r="AJ29" s="101"/>
      <c r="AK29" s="101"/>
      <c r="AL29" s="101"/>
      <c r="AM29" s="101"/>
      <c r="AN29" s="101"/>
      <c r="AO29" s="101"/>
      <c r="AP29" s="101"/>
      <c r="AQ29" s="101"/>
      <c r="AR29" s="101"/>
      <c r="AS29" s="101"/>
      <c r="AT29" s="101"/>
      <c r="AU29" s="101"/>
      <c r="AV29" s="101"/>
      <c r="AW29" s="101"/>
      <c r="AX29" s="101"/>
      <c r="AY29" s="101"/>
      <c r="AZ29" s="101"/>
      <c r="BA29" s="101">
        <v>942.59799999999996</v>
      </c>
      <c r="BB29" s="101">
        <v>191.20500000000001</v>
      </c>
      <c r="BC29" s="101">
        <v>697.13900000000001</v>
      </c>
      <c r="BD29" s="101">
        <v>245.459</v>
      </c>
      <c r="BE29" s="101">
        <v>237.22900000000004</v>
      </c>
      <c r="BF29" s="101">
        <v>90.132000000000005</v>
      </c>
      <c r="BG29" s="101">
        <v>142.185</v>
      </c>
      <c r="BH29" s="100"/>
      <c r="BI29" s="100"/>
      <c r="BJ29" s="100"/>
      <c r="BK29" s="100"/>
      <c r="BL29" s="100"/>
      <c r="BM29" s="100"/>
      <c r="BN29" s="100">
        <v>368.92399999999998</v>
      </c>
      <c r="BO29" s="100">
        <v>924.43499999999995</v>
      </c>
      <c r="BP29" s="100">
        <v>1014.708</v>
      </c>
      <c r="BQ29" s="100">
        <v>1324.9390000000001</v>
      </c>
      <c r="BR29" s="100">
        <v>1573.424</v>
      </c>
      <c r="BS29" s="100">
        <v>2274.4589999999998</v>
      </c>
      <c r="BT29" s="101"/>
      <c r="BU29" s="101"/>
      <c r="BV29" s="101"/>
      <c r="BW29" s="101"/>
      <c r="CA29" s="93">
        <v>1269.9590000000001</v>
      </c>
      <c r="CB29" s="93">
        <v>273.72500000000002</v>
      </c>
      <c r="CC29" s="93">
        <v>1269.9590000000001</v>
      </c>
      <c r="CD29" s="93">
        <v>715.00500000000011</v>
      </c>
      <c r="CE29" s="93">
        <v>518.56600000000003</v>
      </c>
      <c r="CF29" s="93">
        <v>348.33499999999998</v>
      </c>
      <c r="CG29" s="93">
        <v>273.72500000000002</v>
      </c>
    </row>
    <row r="30" spans="1:90" ht="16.5" customHeight="1" x14ac:dyDescent="0.25">
      <c r="A30" s="50"/>
      <c r="B30" s="27" t="s">
        <v>134</v>
      </c>
      <c r="C30" s="51">
        <v>45138</v>
      </c>
      <c r="D30" s="52" t="s">
        <v>536</v>
      </c>
      <c r="E30" s="53" t="s">
        <v>79</v>
      </c>
      <c r="F30" s="53"/>
      <c r="G30" s="53" t="s">
        <v>58</v>
      </c>
      <c r="H30" s="53" t="s">
        <v>58</v>
      </c>
      <c r="I30" s="28" t="s">
        <v>58</v>
      </c>
      <c r="J30" s="47" t="s">
        <v>58</v>
      </c>
      <c r="K30" s="53" t="s">
        <v>79</v>
      </c>
      <c r="L30" s="53" t="s">
        <v>58</v>
      </c>
      <c r="M30" s="53" t="s">
        <v>58</v>
      </c>
      <c r="N30" s="53" t="s">
        <v>58</v>
      </c>
      <c r="O30" s="28" t="s">
        <v>58</v>
      </c>
      <c r="P30" s="47" t="s">
        <v>58</v>
      </c>
      <c r="Q30" s="53">
        <v>509.13628999999997</v>
      </c>
      <c r="R30" s="53" t="s">
        <v>58</v>
      </c>
      <c r="S30" s="53">
        <v>-117.13183600000001</v>
      </c>
      <c r="T30" s="53">
        <v>179.27258</v>
      </c>
      <c r="U30" s="28" t="s">
        <v>58</v>
      </c>
      <c r="V30" s="29" t="s">
        <v>58</v>
      </c>
      <c r="W30" s="27"/>
      <c r="X30" s="27" t="s">
        <v>81</v>
      </c>
      <c r="Y30" s="27"/>
      <c r="Z30" s="27"/>
      <c r="AA30" s="30">
        <v>10300</v>
      </c>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v>375.95934999999997</v>
      </c>
      <c r="BC30" s="31"/>
      <c r="BD30" s="31">
        <v>-117.13183600000001</v>
      </c>
      <c r="BE30" s="31">
        <v>635.312408</v>
      </c>
      <c r="BF30" s="31">
        <v>121.929548</v>
      </c>
      <c r="BG30" s="31">
        <v>179.27258</v>
      </c>
      <c r="BH30" s="30"/>
      <c r="BI30" s="30"/>
      <c r="BJ30" s="30"/>
      <c r="BK30" s="30"/>
      <c r="BL30" s="30"/>
      <c r="BM30" s="30"/>
      <c r="BN30" s="30">
        <v>2787.5541699999999</v>
      </c>
      <c r="BO30" s="30">
        <v>4001.5957969999999</v>
      </c>
      <c r="BP30" s="30">
        <v>4071.5844729999999</v>
      </c>
      <c r="BQ30" s="30">
        <v>6048.4569019999999</v>
      </c>
      <c r="BR30" s="30">
        <v>5204.3903360000004</v>
      </c>
      <c r="BS30" s="30"/>
      <c r="BT30" s="31"/>
      <c r="BU30" s="31"/>
      <c r="BV30" s="31"/>
      <c r="BW30" s="31"/>
      <c r="CB30" s="27">
        <v>586.38390200000003</v>
      </c>
      <c r="CD30" s="27">
        <v>819.38269999999989</v>
      </c>
      <c r="CE30" s="27">
        <v>1133.2013059999999</v>
      </c>
      <c r="CF30" s="27">
        <v>679.96312899999998</v>
      </c>
      <c r="CG30" s="27">
        <v>586.38390200000003</v>
      </c>
    </row>
    <row r="31" spans="1:90" ht="16.5" customHeight="1" x14ac:dyDescent="0.25">
      <c r="A31" s="50"/>
      <c r="B31" s="27" t="s">
        <v>135</v>
      </c>
      <c r="C31" s="51">
        <v>45138</v>
      </c>
      <c r="D31" s="52" t="s">
        <v>34</v>
      </c>
      <c r="E31" s="53">
        <v>11036.060780778505</v>
      </c>
      <c r="F31" s="53"/>
      <c r="G31" s="53">
        <v>12434.487999999999</v>
      </c>
      <c r="H31" s="53">
        <v>9556.7909999999993</v>
      </c>
      <c r="I31" s="28" t="s">
        <v>58</v>
      </c>
      <c r="J31" s="47" t="s">
        <v>58</v>
      </c>
      <c r="K31" s="53">
        <v>130.5</v>
      </c>
      <c r="L31" s="53" t="s">
        <v>58</v>
      </c>
      <c r="M31" s="53">
        <v>38.204999999999998</v>
      </c>
      <c r="N31" s="53">
        <v>60.445999999999984</v>
      </c>
      <c r="O31" s="28" t="s">
        <v>58</v>
      </c>
      <c r="P31" s="47" t="s">
        <v>58</v>
      </c>
      <c r="Q31" s="53">
        <v>572</v>
      </c>
      <c r="R31" s="53" t="s">
        <v>58</v>
      </c>
      <c r="S31" s="53">
        <v>687.31899999999996</v>
      </c>
      <c r="T31" s="53">
        <v>1093.6569999999999</v>
      </c>
      <c r="U31" s="28" t="s">
        <v>58</v>
      </c>
      <c r="V31" s="29" t="s">
        <v>58</v>
      </c>
      <c r="W31" s="27"/>
      <c r="X31" s="27" t="s">
        <v>81</v>
      </c>
      <c r="Y31" s="27"/>
      <c r="Z31" s="27"/>
      <c r="AA31" s="30">
        <v>25167.1878215</v>
      </c>
      <c r="AB31" s="31"/>
      <c r="AC31" s="31">
        <v>15969.423000000003</v>
      </c>
      <c r="AD31" s="31">
        <v>11015.946000000004</v>
      </c>
      <c r="AE31" s="31">
        <v>10521.575000000001</v>
      </c>
      <c r="AF31" s="31"/>
      <c r="AG31" s="31">
        <v>907.84699999999998</v>
      </c>
      <c r="AH31" s="31"/>
      <c r="AI31" s="31">
        <v>700.75800000000004</v>
      </c>
      <c r="AJ31" s="31">
        <v>608.71399999999994</v>
      </c>
      <c r="AK31" s="31">
        <v>706.31899999999996</v>
      </c>
      <c r="AL31" s="31">
        <v>442.38499999999999</v>
      </c>
      <c r="AM31" s="31"/>
      <c r="AN31" s="31">
        <v>127.858</v>
      </c>
      <c r="AO31" s="31"/>
      <c r="AP31" s="31">
        <v>-7.7489999999999988</v>
      </c>
      <c r="AQ31" s="31">
        <v>-41.288000000000011</v>
      </c>
      <c r="AR31" s="31">
        <v>205.43600000000001</v>
      </c>
      <c r="AS31" s="31">
        <v>-1.514</v>
      </c>
      <c r="AT31" s="31"/>
      <c r="AU31" s="31">
        <v>243.155</v>
      </c>
      <c r="AV31" s="31"/>
      <c r="AW31" s="31">
        <v>38.204999999999998</v>
      </c>
      <c r="AX31" s="31">
        <v>25.35299999999998</v>
      </c>
      <c r="AY31" s="31">
        <v>268.94299999999998</v>
      </c>
      <c r="AZ31" s="31">
        <v>60.445999999999984</v>
      </c>
      <c r="BA31" s="31"/>
      <c r="BB31" s="31">
        <v>1294.5509999999999</v>
      </c>
      <c r="BC31" s="31"/>
      <c r="BD31" s="31">
        <v>687.31899999999996</v>
      </c>
      <c r="BE31" s="31">
        <v>1900.5559999999996</v>
      </c>
      <c r="BF31" s="31">
        <v>1538.278</v>
      </c>
      <c r="BG31" s="31">
        <v>1093.6569999999999</v>
      </c>
      <c r="BH31" s="30">
        <v>938.10300000000018</v>
      </c>
      <c r="BI31" s="30">
        <v>2206.92</v>
      </c>
      <c r="BJ31" s="30">
        <v>1620.163</v>
      </c>
      <c r="BK31" s="30">
        <v>1736.2</v>
      </c>
      <c r="BL31" s="30">
        <v>300.59600000000046</v>
      </c>
      <c r="BM31" s="30"/>
      <c r="BN31" s="30">
        <v>2034.3810000000001</v>
      </c>
      <c r="BO31" s="30">
        <v>3912.127</v>
      </c>
      <c r="BP31" s="30">
        <v>5381.5630000000001</v>
      </c>
      <c r="BQ31" s="30">
        <v>7854.5320000000002</v>
      </c>
      <c r="BR31" s="30">
        <v>8094.6809999999996</v>
      </c>
      <c r="BS31" s="30"/>
      <c r="BT31" s="31">
        <v>5723.0280000000021</v>
      </c>
      <c r="BU31" s="31">
        <v>241.14</v>
      </c>
      <c r="BV31" s="31">
        <v>110.61499999999999</v>
      </c>
      <c r="BW31" s="31">
        <v>207.74200000000002</v>
      </c>
      <c r="BX31" s="27">
        <v>740.6400000000001</v>
      </c>
      <c r="BZ31" s="27">
        <v>537.45100000000002</v>
      </c>
      <c r="CB31" s="27">
        <v>1780.31</v>
      </c>
      <c r="CD31" s="27">
        <v>5219.8099999999995</v>
      </c>
      <c r="CE31" s="27">
        <v>4733.3850000000002</v>
      </c>
      <c r="CF31" s="27">
        <v>2982.2200000000007</v>
      </c>
      <c r="CG31" s="27">
        <v>1780.31</v>
      </c>
      <c r="CI31" s="27">
        <v>392.94699999999995</v>
      </c>
      <c r="CJ31" s="27">
        <v>768.4430000000001</v>
      </c>
      <c r="CK31" s="27">
        <v>768.4430000000001</v>
      </c>
      <c r="CL31" s="27">
        <v>740.6400000000001</v>
      </c>
    </row>
    <row r="32" spans="1:90" ht="16.5" customHeight="1" x14ac:dyDescent="0.25">
      <c r="A32" s="50"/>
      <c r="B32" s="27" t="s">
        <v>136</v>
      </c>
      <c r="C32" s="51">
        <v>45138</v>
      </c>
      <c r="D32" s="52" t="s">
        <v>538</v>
      </c>
      <c r="E32" s="53">
        <v>0</v>
      </c>
      <c r="F32" s="53"/>
      <c r="G32" s="53">
        <v>1568.873</v>
      </c>
      <c r="H32" s="53">
        <v>1508.6110000000001</v>
      </c>
      <c r="I32" s="28" t="s">
        <v>58</v>
      </c>
      <c r="J32" s="47" t="s">
        <v>58</v>
      </c>
      <c r="K32" s="53">
        <v>0</v>
      </c>
      <c r="L32" s="53" t="s">
        <v>58</v>
      </c>
      <c r="M32" s="53" t="s">
        <v>58</v>
      </c>
      <c r="N32" s="53" t="s">
        <v>58</v>
      </c>
      <c r="O32" s="28" t="s">
        <v>58</v>
      </c>
      <c r="P32" s="47" t="s">
        <v>58</v>
      </c>
      <c r="Q32" s="53">
        <v>1636</v>
      </c>
      <c r="R32" s="53" t="s">
        <v>58</v>
      </c>
      <c r="S32" s="53">
        <v>1406.5509999999999</v>
      </c>
      <c r="T32" s="53">
        <v>915.31299999999999</v>
      </c>
      <c r="U32" s="28" t="s">
        <v>58</v>
      </c>
      <c r="V32" s="29" t="s">
        <v>58</v>
      </c>
      <c r="W32" s="27"/>
      <c r="X32" s="27" t="s">
        <v>81</v>
      </c>
      <c r="Y32" s="27"/>
      <c r="Z32" s="27"/>
      <c r="AA32" s="30">
        <v>15988</v>
      </c>
      <c r="AB32" s="31"/>
      <c r="AC32" s="31">
        <v>2749.3910000000001</v>
      </c>
      <c r="AD32" s="31">
        <v>2070.0169999999998</v>
      </c>
      <c r="AE32" s="31">
        <v>1915.913</v>
      </c>
      <c r="AF32" s="31"/>
      <c r="AG32" s="31"/>
      <c r="AH32" s="31"/>
      <c r="AI32" s="31"/>
      <c r="AJ32" s="31"/>
      <c r="AK32" s="31"/>
      <c r="AL32" s="31"/>
      <c r="AM32" s="31"/>
      <c r="AN32" s="31"/>
      <c r="AO32" s="31"/>
      <c r="AP32" s="31"/>
      <c r="AQ32" s="31"/>
      <c r="AR32" s="31"/>
      <c r="AS32" s="31"/>
      <c r="AT32" s="31"/>
      <c r="AU32" s="31"/>
      <c r="AV32" s="31"/>
      <c r="AW32" s="31"/>
      <c r="AX32" s="31"/>
      <c r="AY32" s="31"/>
      <c r="AZ32" s="31"/>
      <c r="BA32" s="31"/>
      <c r="BB32" s="31">
        <v>1521.174</v>
      </c>
      <c r="BC32" s="31"/>
      <c r="BD32" s="31">
        <v>1406.5509999999999</v>
      </c>
      <c r="BE32" s="31">
        <v>1411.0100000000007</v>
      </c>
      <c r="BF32" s="31">
        <v>1122.8499999999999</v>
      </c>
      <c r="BG32" s="31">
        <v>915.31299999999999</v>
      </c>
      <c r="BH32" s="30"/>
      <c r="BI32" s="30"/>
      <c r="BJ32" s="30"/>
      <c r="BK32" s="30"/>
      <c r="BL32" s="30"/>
      <c r="BM32" s="30"/>
      <c r="BN32" s="30">
        <v>6036.8419999999996</v>
      </c>
      <c r="BO32" s="30">
        <v>8111.9279999999999</v>
      </c>
      <c r="BP32" s="30">
        <v>9631.7039999999997</v>
      </c>
      <c r="BQ32" s="30">
        <v>12782.007</v>
      </c>
      <c r="BR32" s="30">
        <v>14038.843000000001</v>
      </c>
      <c r="BS32" s="30"/>
      <c r="BT32" s="31">
        <v>937.52400000000011</v>
      </c>
      <c r="BU32" s="31"/>
      <c r="BV32" s="31"/>
      <c r="BW32" s="31"/>
      <c r="CB32" s="27">
        <v>2131.4299999999998</v>
      </c>
      <c r="CD32" s="27">
        <v>4855.7240000000011</v>
      </c>
      <c r="CE32" s="27">
        <v>4055.0340000000006</v>
      </c>
      <c r="CF32" s="27">
        <v>2958.739</v>
      </c>
      <c r="CG32" s="27">
        <v>2131.4299999999998</v>
      </c>
    </row>
    <row r="33" spans="1:90" ht="16.5" customHeight="1" x14ac:dyDescent="0.25">
      <c r="A33" s="50"/>
      <c r="B33" s="27" t="s">
        <v>137</v>
      </c>
      <c r="C33" s="51">
        <v>45138</v>
      </c>
      <c r="D33" s="52" t="s">
        <v>34</v>
      </c>
      <c r="E33" s="53">
        <v>110935.44796172918</v>
      </c>
      <c r="F33" s="53"/>
      <c r="G33" s="53">
        <v>92826.375</v>
      </c>
      <c r="H33" s="53">
        <v>135784.856</v>
      </c>
      <c r="I33" s="28" t="s">
        <v>58</v>
      </c>
      <c r="J33" s="47" t="s">
        <v>58</v>
      </c>
      <c r="K33" s="53">
        <v>12976.430750760641</v>
      </c>
      <c r="L33" s="53" t="s">
        <v>58</v>
      </c>
      <c r="M33" s="53">
        <v>12056.59</v>
      </c>
      <c r="N33" s="53">
        <v>16234.659999999998</v>
      </c>
      <c r="O33" s="28" t="s">
        <v>58</v>
      </c>
      <c r="P33" s="47" t="s">
        <v>58</v>
      </c>
      <c r="Q33" s="53">
        <v>6254.5882410000004</v>
      </c>
      <c r="R33" s="53" t="s">
        <v>58</v>
      </c>
      <c r="S33" s="53">
        <v>6748.0730000000003</v>
      </c>
      <c r="T33" s="53">
        <v>10611.404</v>
      </c>
      <c r="U33" s="28" t="s">
        <v>58</v>
      </c>
      <c r="V33" s="29" t="s">
        <v>58</v>
      </c>
      <c r="W33" s="27"/>
      <c r="X33" s="27" t="s">
        <v>81</v>
      </c>
      <c r="Y33" s="27"/>
      <c r="Z33" s="27"/>
      <c r="AA33" s="30">
        <v>186032.11498690001</v>
      </c>
      <c r="AB33" s="31"/>
      <c r="AC33" s="31">
        <v>215130.065</v>
      </c>
      <c r="AD33" s="31">
        <v>116025.79200000013</v>
      </c>
      <c r="AE33" s="31">
        <v>150608.799</v>
      </c>
      <c r="AF33" s="31"/>
      <c r="AG33" s="31">
        <v>23812.999</v>
      </c>
      <c r="AH33" s="31"/>
      <c r="AI33" s="31">
        <v>13997.254000000001</v>
      </c>
      <c r="AJ33" s="31">
        <v>19466.246999999996</v>
      </c>
      <c r="AK33" s="31">
        <v>19497.684000000001</v>
      </c>
      <c r="AL33" s="31">
        <v>17736.808000000001</v>
      </c>
      <c r="AM33" s="31"/>
      <c r="AN33" s="31">
        <v>20652.027999999998</v>
      </c>
      <c r="AO33" s="31"/>
      <c r="AP33" s="31">
        <v>11791.432000000001</v>
      </c>
      <c r="AQ33" s="31">
        <v>16381.75</v>
      </c>
      <c r="AR33" s="31">
        <v>17508.205000000002</v>
      </c>
      <c r="AS33" s="31">
        <v>15690.025</v>
      </c>
      <c r="AT33" s="31"/>
      <c r="AU33" s="31">
        <v>21061.863999999998</v>
      </c>
      <c r="AV33" s="31"/>
      <c r="AW33" s="31">
        <v>12056.59</v>
      </c>
      <c r="AX33" s="31">
        <v>16636.406999999999</v>
      </c>
      <c r="AY33" s="31">
        <v>17778.624000000011</v>
      </c>
      <c r="AZ33" s="31">
        <v>16234.659999999998</v>
      </c>
      <c r="BA33" s="31"/>
      <c r="BB33" s="31">
        <v>11901.825000000001</v>
      </c>
      <c r="BC33" s="31"/>
      <c r="BD33" s="31">
        <v>6748.0730000000003</v>
      </c>
      <c r="BE33" s="31">
        <v>17588.503000000001</v>
      </c>
      <c r="BF33" s="31">
        <v>11554.293</v>
      </c>
      <c r="BG33" s="31">
        <v>10611.404</v>
      </c>
      <c r="BH33" s="30">
        <v>12513.781999999996</v>
      </c>
      <c r="BI33" s="30">
        <v>-5401.1569999999956</v>
      </c>
      <c r="BJ33" s="30">
        <v>-5795.3229999999967</v>
      </c>
      <c r="BK33" s="30">
        <v>-16501.385000000002</v>
      </c>
      <c r="BL33" s="30">
        <v>-8608.0320000000029</v>
      </c>
      <c r="BM33" s="30"/>
      <c r="BN33" s="30">
        <v>10727.679</v>
      </c>
      <c r="BO33" s="30">
        <v>28150.292000000001</v>
      </c>
      <c r="BP33" s="30">
        <v>45900.317999999999</v>
      </c>
      <c r="BQ33" s="30">
        <v>67185.771999999997</v>
      </c>
      <c r="BR33" s="30">
        <v>61493.222999999998</v>
      </c>
      <c r="BS33" s="30"/>
      <c r="BT33" s="31">
        <v>56892.369000000006</v>
      </c>
      <c r="BU33" s="31">
        <v>2652.473</v>
      </c>
      <c r="BV33" s="31">
        <v>232.69300000000004</v>
      </c>
      <c r="BW33" s="31">
        <v>882.85899999999992</v>
      </c>
      <c r="BX33" s="27">
        <v>30672.614999999994</v>
      </c>
      <c r="BZ33" s="27">
        <v>55476.895000000004</v>
      </c>
      <c r="CB33" s="27">
        <v>14369.155000000001</v>
      </c>
      <c r="CD33" s="27">
        <v>46689.965000000004</v>
      </c>
      <c r="CE33" s="27">
        <v>41044.620999999999</v>
      </c>
      <c r="CF33" s="27">
        <v>24880.008999999998</v>
      </c>
      <c r="CG33" s="27">
        <v>14369.155000000001</v>
      </c>
      <c r="CI33" s="27">
        <v>62706.28100000001</v>
      </c>
      <c r="CJ33" s="27">
        <v>45798.766000000011</v>
      </c>
      <c r="CK33" s="27">
        <v>45798.766000000011</v>
      </c>
      <c r="CL33" s="27">
        <v>30672.614999999994</v>
      </c>
    </row>
    <row r="34" spans="1:90" ht="16.5" customHeight="1" x14ac:dyDescent="0.25">
      <c r="A34" s="50"/>
      <c r="B34" s="27" t="s">
        <v>151</v>
      </c>
      <c r="C34" s="51">
        <v>45138</v>
      </c>
      <c r="D34" s="52" t="s">
        <v>536</v>
      </c>
      <c r="E34" s="53" t="s">
        <v>79</v>
      </c>
      <c r="F34" s="53"/>
      <c r="G34" s="53" t="s">
        <v>58</v>
      </c>
      <c r="H34" s="53" t="s">
        <v>58</v>
      </c>
      <c r="I34" s="28" t="s">
        <v>58</v>
      </c>
      <c r="J34" s="47" t="s">
        <v>58</v>
      </c>
      <c r="K34" s="53" t="s">
        <v>79</v>
      </c>
      <c r="L34" s="53" t="s">
        <v>58</v>
      </c>
      <c r="M34" s="53" t="s">
        <v>58</v>
      </c>
      <c r="N34" s="53" t="s">
        <v>58</v>
      </c>
      <c r="O34" s="28" t="s">
        <v>58</v>
      </c>
      <c r="P34" s="47" t="s">
        <v>58</v>
      </c>
      <c r="Q34" s="53">
        <v>1418</v>
      </c>
      <c r="R34" s="53" t="s">
        <v>58</v>
      </c>
      <c r="S34" s="53">
        <v>537.02757599999995</v>
      </c>
      <c r="T34" s="53">
        <v>8.1304219999999994</v>
      </c>
      <c r="U34" s="28" t="s">
        <v>58</v>
      </c>
      <c r="V34" s="29" t="s">
        <v>58</v>
      </c>
      <c r="W34" s="27"/>
      <c r="X34" s="27" t="s">
        <v>81</v>
      </c>
      <c r="Y34" s="27"/>
      <c r="Z34" s="27"/>
      <c r="AA34" s="30">
        <v>18259.14726636</v>
      </c>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v>314.77904999999998</v>
      </c>
      <c r="BC34" s="31"/>
      <c r="BD34" s="31">
        <v>537.02757599999995</v>
      </c>
      <c r="BE34" s="31">
        <v>423.81461100000001</v>
      </c>
      <c r="BF34" s="31">
        <v>202.809697</v>
      </c>
      <c r="BG34" s="31">
        <v>8.1304219999999994</v>
      </c>
      <c r="BH34" s="30"/>
      <c r="BI34" s="30"/>
      <c r="BJ34" s="30"/>
      <c r="BK34" s="30"/>
      <c r="BL34" s="30"/>
      <c r="BM34" s="30"/>
      <c r="BN34" s="30">
        <v>3856.3932749999999</v>
      </c>
      <c r="BO34" s="30">
        <v>4010.7698380000002</v>
      </c>
      <c r="BP34" s="30">
        <v>4362.0532389999998</v>
      </c>
      <c r="BQ34" s="30">
        <v>6420.7264649999997</v>
      </c>
      <c r="BR34" s="30">
        <v>6743.6448410000003</v>
      </c>
      <c r="BS34" s="30"/>
      <c r="BT34" s="31"/>
      <c r="BU34" s="31"/>
      <c r="BV34" s="31"/>
      <c r="BW34" s="31"/>
      <c r="CB34" s="27">
        <v>738.9905050000001</v>
      </c>
      <c r="CD34" s="27">
        <v>1171.7823060000001</v>
      </c>
      <c r="CE34" s="27">
        <v>941.40335800000003</v>
      </c>
      <c r="CF34" s="27">
        <v>791.95277199999998</v>
      </c>
      <c r="CG34" s="27">
        <v>738.9905050000001</v>
      </c>
    </row>
    <row r="35" spans="1:90" ht="16.5" customHeight="1" x14ac:dyDescent="0.25">
      <c r="A35" s="50"/>
      <c r="B35" s="27" t="s">
        <v>138</v>
      </c>
      <c r="C35" s="51">
        <v>45139</v>
      </c>
      <c r="D35" s="52" t="s">
        <v>34</v>
      </c>
      <c r="E35" s="53" t="s">
        <v>79</v>
      </c>
      <c r="F35" s="53"/>
      <c r="G35" s="53">
        <v>173859</v>
      </c>
      <c r="H35" s="53">
        <v>197583.46599999999</v>
      </c>
      <c r="I35" s="28" t="s">
        <v>58</v>
      </c>
      <c r="J35" s="47" t="s">
        <v>58</v>
      </c>
      <c r="K35" s="53" t="s">
        <v>79</v>
      </c>
      <c r="L35" s="53" t="s">
        <v>58</v>
      </c>
      <c r="M35" s="53">
        <v>35936</v>
      </c>
      <c r="N35" s="53">
        <v>40350.139000000003</v>
      </c>
      <c r="O35" s="28" t="s">
        <v>58</v>
      </c>
      <c r="P35" s="47" t="s">
        <v>58</v>
      </c>
      <c r="Q35" s="53">
        <v>18239</v>
      </c>
      <c r="R35" s="53" t="s">
        <v>58</v>
      </c>
      <c r="S35" s="53">
        <v>16772</v>
      </c>
      <c r="T35" s="53">
        <v>15448.77</v>
      </c>
      <c r="U35" s="28" t="s">
        <v>58</v>
      </c>
      <c r="V35" s="29" t="s">
        <v>58</v>
      </c>
      <c r="W35" s="27"/>
      <c r="X35" s="27" t="s">
        <v>81</v>
      </c>
      <c r="Y35" s="27"/>
      <c r="Z35" s="27"/>
      <c r="AA35" s="30">
        <v>309379.56209999998</v>
      </c>
      <c r="AB35" s="31"/>
      <c r="AC35" s="31">
        <v>322355.29399999999</v>
      </c>
      <c r="AD35" s="31">
        <v>198118.97900000005</v>
      </c>
      <c r="AE35" s="31">
        <v>213393.72700000001</v>
      </c>
      <c r="AF35" s="31"/>
      <c r="AG35" s="31">
        <v>87899.873000000007</v>
      </c>
      <c r="AH35" s="31"/>
      <c r="AI35" s="31">
        <v>56018</v>
      </c>
      <c r="AJ35" s="31">
        <v>75536.733000000007</v>
      </c>
      <c r="AK35" s="31">
        <v>63398.394</v>
      </c>
      <c r="AL35" s="31">
        <v>54624.807000000001</v>
      </c>
      <c r="AM35" s="31"/>
      <c r="AN35" s="31">
        <v>58983.385000000002</v>
      </c>
      <c r="AO35" s="31"/>
      <c r="AP35" s="31">
        <v>33555</v>
      </c>
      <c r="AQ35" s="31">
        <v>51811.798999999999</v>
      </c>
      <c r="AR35" s="31">
        <v>47171.815999999999</v>
      </c>
      <c r="AS35" s="31">
        <v>38408.451999999997</v>
      </c>
      <c r="AT35" s="31"/>
      <c r="AU35" s="31">
        <v>62704.139000000003</v>
      </c>
      <c r="AV35" s="31"/>
      <c r="AW35" s="31">
        <v>35936</v>
      </c>
      <c r="AX35" s="31">
        <v>54166.845999999998</v>
      </c>
      <c r="AY35" s="31">
        <v>49356.014999999999</v>
      </c>
      <c r="AZ35" s="31">
        <v>40350.139000000003</v>
      </c>
      <c r="BA35" s="31"/>
      <c r="BB35" s="31">
        <v>22161.882000000001</v>
      </c>
      <c r="BC35" s="31"/>
      <c r="BD35" s="31">
        <v>16772</v>
      </c>
      <c r="BE35" s="31">
        <v>27783.671000000002</v>
      </c>
      <c r="BF35" s="31">
        <v>19860.447</v>
      </c>
      <c r="BG35" s="31">
        <v>15448.77</v>
      </c>
      <c r="BH35" s="30">
        <v>426952.91000000003</v>
      </c>
      <c r="BI35" s="30">
        <v>794745.68500000006</v>
      </c>
      <c r="BJ35" s="30">
        <v>865874.17500000005</v>
      </c>
      <c r="BK35" s="30">
        <v>915227</v>
      </c>
      <c r="BL35" s="30">
        <v>968468</v>
      </c>
      <c r="BM35" s="30"/>
      <c r="BN35" s="30">
        <v>92746.57</v>
      </c>
      <c r="BO35" s="30">
        <v>164018.18900000001</v>
      </c>
      <c r="BP35" s="30">
        <v>204052.42199999999</v>
      </c>
      <c r="BQ35" s="30">
        <v>247198</v>
      </c>
      <c r="BR35" s="30">
        <v>255249</v>
      </c>
      <c r="BS35" s="30"/>
      <c r="BT35" s="31">
        <v>97384.508999999991</v>
      </c>
      <c r="BU35" s="31">
        <v>11590.387000000001</v>
      </c>
      <c r="BV35" s="31">
        <v>7054.7979999999998</v>
      </c>
      <c r="BW35" s="31">
        <v>9016.2260000000024</v>
      </c>
      <c r="BX35" s="27">
        <v>97226.516000000018</v>
      </c>
      <c r="BZ35" s="27">
        <v>166227</v>
      </c>
      <c r="CB35" s="27">
        <v>32043.468999999997</v>
      </c>
      <c r="CD35" s="27">
        <v>79866</v>
      </c>
      <c r="CE35" s="27">
        <v>69806</v>
      </c>
      <c r="CF35" s="27">
        <v>47798.284</v>
      </c>
      <c r="CG35" s="27">
        <v>32043.468999999997</v>
      </c>
      <c r="CI35" s="27">
        <v>179809</v>
      </c>
      <c r="CJ35" s="27">
        <v>134992.144</v>
      </c>
      <c r="CK35" s="27">
        <v>134992.144</v>
      </c>
      <c r="CL35" s="27">
        <v>97226.516000000018</v>
      </c>
    </row>
    <row r="36" spans="1:90" ht="16.5" customHeight="1" x14ac:dyDescent="0.25">
      <c r="A36" s="50"/>
      <c r="B36" s="27" t="s">
        <v>139</v>
      </c>
      <c r="C36" s="51">
        <v>45140</v>
      </c>
      <c r="D36" s="52" t="s">
        <v>536</v>
      </c>
      <c r="E36" s="53" t="s">
        <v>79</v>
      </c>
      <c r="F36" s="53"/>
      <c r="G36" s="53" t="s">
        <v>58</v>
      </c>
      <c r="H36" s="53" t="s">
        <v>58</v>
      </c>
      <c r="I36" s="28" t="s">
        <v>58</v>
      </c>
      <c r="J36" s="47" t="s">
        <v>58</v>
      </c>
      <c r="K36" s="53" t="s">
        <v>79</v>
      </c>
      <c r="L36" s="53" t="s">
        <v>58</v>
      </c>
      <c r="M36" s="53" t="s">
        <v>58</v>
      </c>
      <c r="N36" s="53" t="s">
        <v>58</v>
      </c>
      <c r="O36" s="28" t="s">
        <v>58</v>
      </c>
      <c r="P36" s="47" t="s">
        <v>58</v>
      </c>
      <c r="Q36" s="53">
        <v>484</v>
      </c>
      <c r="R36" s="53" t="s">
        <v>58</v>
      </c>
      <c r="S36" s="53">
        <v>131.194942</v>
      </c>
      <c r="T36" s="53">
        <v>-191.56706399999999</v>
      </c>
      <c r="U36" s="28" t="s">
        <v>58</v>
      </c>
      <c r="V36" s="29" t="s">
        <v>58</v>
      </c>
      <c r="W36" s="27"/>
      <c r="X36" s="27" t="s">
        <v>81</v>
      </c>
      <c r="Y36" s="27"/>
      <c r="Z36" s="27"/>
      <c r="AA36" s="30">
        <v>6657.56</v>
      </c>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v>-445.89940100000001</v>
      </c>
      <c r="BC36" s="31"/>
      <c r="BD36" s="31">
        <v>131.194942</v>
      </c>
      <c r="BE36" s="31">
        <v>273.75041699999991</v>
      </c>
      <c r="BF36" s="31">
        <v>51.000368000000002</v>
      </c>
      <c r="BG36" s="31">
        <v>-191.56706399999999</v>
      </c>
      <c r="BH36" s="30"/>
      <c r="BI36" s="30"/>
      <c r="BJ36" s="30"/>
      <c r="BK36" s="30"/>
      <c r="BL36" s="30"/>
      <c r="BM36" s="30"/>
      <c r="BN36" s="30">
        <v>850.86978399999998</v>
      </c>
      <c r="BO36" s="30">
        <v>525.26298299999996</v>
      </c>
      <c r="BP36" s="30">
        <v>1304.091273</v>
      </c>
      <c r="BQ36" s="30">
        <v>1949.0737650000001</v>
      </c>
      <c r="BR36" s="30">
        <v>2078.3749050000001</v>
      </c>
      <c r="BS36" s="30"/>
      <c r="BT36" s="31"/>
      <c r="BU36" s="31"/>
      <c r="BV36" s="31"/>
      <c r="BW36" s="31"/>
      <c r="CB36" s="27">
        <v>-442.98064499999998</v>
      </c>
      <c r="CD36" s="27">
        <v>264.37866299999996</v>
      </c>
      <c r="CE36" s="27">
        <v>-121.148616</v>
      </c>
      <c r="CF36" s="27">
        <v>-458.78149799999994</v>
      </c>
      <c r="CG36" s="27">
        <v>-442.98064499999998</v>
      </c>
    </row>
    <row r="37" spans="1:90" ht="16.5" customHeight="1" x14ac:dyDescent="0.25">
      <c r="A37" s="50"/>
      <c r="B37" s="27" t="s">
        <v>140</v>
      </c>
      <c r="C37" s="51">
        <v>45140</v>
      </c>
      <c r="D37" s="52" t="s">
        <v>34</v>
      </c>
      <c r="E37" s="53">
        <v>31450</v>
      </c>
      <c r="F37" s="53"/>
      <c r="G37" s="53">
        <v>27183.374</v>
      </c>
      <c r="H37" s="53">
        <v>15963.368</v>
      </c>
      <c r="I37" s="28" t="s">
        <v>58</v>
      </c>
      <c r="J37" s="47" t="s">
        <v>58</v>
      </c>
      <c r="K37" s="53">
        <v>2145</v>
      </c>
      <c r="L37" s="53" t="s">
        <v>58</v>
      </c>
      <c r="M37" s="53">
        <v>1775.9870000000001</v>
      </c>
      <c r="N37" s="53">
        <v>1416.0149999999999</v>
      </c>
      <c r="O37" s="28" t="s">
        <v>58</v>
      </c>
      <c r="P37" s="47" t="s">
        <v>58</v>
      </c>
      <c r="Q37" s="53">
        <v>1037.7239692343301</v>
      </c>
      <c r="R37" s="53" t="s">
        <v>58</v>
      </c>
      <c r="S37" s="53">
        <v>559.952</v>
      </c>
      <c r="T37" s="53">
        <v>440.80900000000003</v>
      </c>
      <c r="U37" s="28" t="s">
        <v>58</v>
      </c>
      <c r="V37" s="29" t="s">
        <v>58</v>
      </c>
      <c r="W37" s="27"/>
      <c r="X37" s="27" t="s">
        <v>81</v>
      </c>
      <c r="Y37" s="27"/>
      <c r="Z37" s="27"/>
      <c r="AA37" s="30">
        <v>49681.281535199996</v>
      </c>
      <c r="AB37" s="31"/>
      <c r="AC37" s="31">
        <v>28234.764999999999</v>
      </c>
      <c r="AD37" s="31">
        <v>24448.087</v>
      </c>
      <c r="AE37" s="31">
        <v>21819.125</v>
      </c>
      <c r="AF37" s="31"/>
      <c r="AG37" s="31">
        <v>7182.3670000000002</v>
      </c>
      <c r="AH37" s="31"/>
      <c r="AI37" s="31">
        <v>6549.6100000000006</v>
      </c>
      <c r="AJ37" s="31">
        <v>5255.0339999999997</v>
      </c>
      <c r="AK37" s="31">
        <v>5362.1859999999997</v>
      </c>
      <c r="AL37" s="31">
        <v>4048</v>
      </c>
      <c r="AM37" s="31"/>
      <c r="AN37" s="31">
        <v>1847.5219999999999</v>
      </c>
      <c r="AO37" s="31"/>
      <c r="AP37" s="31">
        <v>1345.1220000000001</v>
      </c>
      <c r="AQ37" s="31">
        <v>1221.7209999999995</v>
      </c>
      <c r="AR37" s="31">
        <v>1720.702</v>
      </c>
      <c r="AS37" s="31">
        <v>1136.4469999999999</v>
      </c>
      <c r="AT37" s="31"/>
      <c r="AU37" s="31">
        <v>2379.6350000000002</v>
      </c>
      <c r="AV37" s="31"/>
      <c r="AW37" s="31">
        <v>1775.9870000000001</v>
      </c>
      <c r="AX37" s="31">
        <v>1551.1879999999996</v>
      </c>
      <c r="AY37" s="31">
        <v>2037.3900000000003</v>
      </c>
      <c r="AZ37" s="31">
        <v>1416.0149999999999</v>
      </c>
      <c r="BA37" s="31"/>
      <c r="BB37" s="31">
        <v>599.20600000000002</v>
      </c>
      <c r="BC37" s="31"/>
      <c r="BD37" s="31">
        <v>559.952</v>
      </c>
      <c r="BE37" s="31">
        <v>1164.356</v>
      </c>
      <c r="BF37" s="31">
        <v>806.721</v>
      </c>
      <c r="BG37" s="31">
        <v>440.80900000000003</v>
      </c>
      <c r="BH37" s="30">
        <v>3594.355</v>
      </c>
      <c r="BI37" s="30">
        <v>1767.9669999999996</v>
      </c>
      <c r="BJ37" s="30">
        <v>-116.13300000000072</v>
      </c>
      <c r="BK37" s="30">
        <v>-611.26500000000033</v>
      </c>
      <c r="BL37" s="30">
        <v>-123.04100000000017</v>
      </c>
      <c r="BM37" s="30"/>
      <c r="BN37" s="30">
        <v>34.064</v>
      </c>
      <c r="BO37" s="30">
        <v>1222.596</v>
      </c>
      <c r="BP37" s="30">
        <v>2032.0260000000001</v>
      </c>
      <c r="BQ37" s="30">
        <v>4089.7510000000002</v>
      </c>
      <c r="BR37" s="30">
        <v>4741.933</v>
      </c>
      <c r="BS37" s="30"/>
      <c r="BT37" s="31">
        <v>10351.416000000001</v>
      </c>
      <c r="BU37" s="31">
        <v>907.846</v>
      </c>
      <c r="BV37" s="31">
        <v>583.07799999999963</v>
      </c>
      <c r="BW37" s="31">
        <v>629.97500000000014</v>
      </c>
      <c r="BX37" s="27">
        <v>4032.8849999999998</v>
      </c>
      <c r="BZ37" s="27">
        <v>5968.2129999999997</v>
      </c>
      <c r="CB37" s="27">
        <v>746.81799999999998</v>
      </c>
      <c r="CD37" s="27">
        <v>2971.8379999999997</v>
      </c>
      <c r="CE37" s="27">
        <v>2570.2829999999999</v>
      </c>
      <c r="CF37" s="27">
        <v>1397.5769999999998</v>
      </c>
      <c r="CG37" s="27">
        <v>746.81799999999998</v>
      </c>
      <c r="CI37" s="27">
        <v>6780.58</v>
      </c>
      <c r="CJ37" s="27">
        <v>5162.4290000000001</v>
      </c>
      <c r="CK37" s="27">
        <v>5162.4290000000001</v>
      </c>
      <c r="CL37" s="27">
        <v>4032.8849999999998</v>
      </c>
    </row>
    <row r="38" spans="1:90" ht="16.5" customHeight="1" x14ac:dyDescent="0.25">
      <c r="A38" s="50"/>
      <c r="B38" s="27" t="s">
        <v>116</v>
      </c>
      <c r="C38" s="51">
        <v>45142</v>
      </c>
      <c r="D38" s="52" t="s">
        <v>34</v>
      </c>
      <c r="E38" s="53">
        <v>29863.8817778382</v>
      </c>
      <c r="F38" s="53"/>
      <c r="G38" s="53">
        <v>28364.770000000004</v>
      </c>
      <c r="H38" s="53">
        <v>23258.088</v>
      </c>
      <c r="I38" s="28" t="s">
        <v>58</v>
      </c>
      <c r="J38" s="47" t="s">
        <v>58</v>
      </c>
      <c r="K38" s="53">
        <v>5578.7664000000004</v>
      </c>
      <c r="L38" s="53" t="s">
        <v>58</v>
      </c>
      <c r="M38" s="53">
        <v>5707.9680000000008</v>
      </c>
      <c r="N38" s="53">
        <v>5856.7990000000009</v>
      </c>
      <c r="O38" s="28" t="s">
        <v>58</v>
      </c>
      <c r="P38" s="47" t="s">
        <v>58</v>
      </c>
      <c r="Q38" s="53">
        <v>4758.8959506081756</v>
      </c>
      <c r="R38" s="53" t="s">
        <v>58</v>
      </c>
      <c r="S38" s="53">
        <v>2363.7869999999998</v>
      </c>
      <c r="T38" s="53">
        <v>5379.22</v>
      </c>
      <c r="U38" s="28" t="s">
        <v>58</v>
      </c>
      <c r="V38" s="29" t="s">
        <v>58</v>
      </c>
      <c r="W38" s="27"/>
      <c r="X38" s="27" t="s">
        <v>81</v>
      </c>
      <c r="Y38" s="27"/>
      <c r="Z38" s="27"/>
      <c r="AA38" s="30">
        <v>150036.22447120701</v>
      </c>
      <c r="AB38" s="31"/>
      <c r="AC38" s="31">
        <v>40232.476999999999</v>
      </c>
      <c r="AD38" s="31">
        <v>29070.016000000003</v>
      </c>
      <c r="AE38" s="31">
        <v>26046.972000000002</v>
      </c>
      <c r="AF38" s="31"/>
      <c r="AG38" s="31">
        <v>15641.606</v>
      </c>
      <c r="AH38" s="31"/>
      <c r="AI38" s="31">
        <v>9575.9330000000009</v>
      </c>
      <c r="AJ38" s="31">
        <v>8185.2930000000015</v>
      </c>
      <c r="AK38" s="31">
        <v>9883.1810000000005</v>
      </c>
      <c r="AL38" s="31">
        <v>8788.7620000000006</v>
      </c>
      <c r="AM38" s="31"/>
      <c r="AN38" s="31">
        <v>8177.5240000000003</v>
      </c>
      <c r="AO38" s="31"/>
      <c r="AP38" s="31">
        <v>4314.4610000000002</v>
      </c>
      <c r="AQ38" s="31">
        <v>2632.3230000000003</v>
      </c>
      <c r="AR38" s="31">
        <v>4487.4309999999996</v>
      </c>
      <c r="AS38" s="31">
        <v>4608.625</v>
      </c>
      <c r="AT38" s="31"/>
      <c r="AU38" s="31">
        <v>10093.534000000001</v>
      </c>
      <c r="AV38" s="31"/>
      <c r="AW38" s="31">
        <v>5707.9680000000008</v>
      </c>
      <c r="AX38" s="31">
        <v>4630.5039999999999</v>
      </c>
      <c r="AY38" s="31">
        <v>5730.8329999999987</v>
      </c>
      <c r="AZ38" s="31">
        <v>5856.7990000000009</v>
      </c>
      <c r="BA38" s="31"/>
      <c r="BB38" s="31">
        <v>8955.1880000000001</v>
      </c>
      <c r="BC38" s="31"/>
      <c r="BD38" s="31">
        <v>2363.7869999999998</v>
      </c>
      <c r="BE38" s="31">
        <v>5588.5800000000017</v>
      </c>
      <c r="BF38" s="31">
        <v>4801.2910000000002</v>
      </c>
      <c r="BG38" s="31">
        <v>5379.22</v>
      </c>
      <c r="BH38" s="30">
        <v>5163.5370000000003</v>
      </c>
      <c r="BI38" s="30">
        <v>17857.707000000002</v>
      </c>
      <c r="BJ38" s="30">
        <v>18641.655999999999</v>
      </c>
      <c r="BK38" s="30">
        <v>17839.480999999996</v>
      </c>
      <c r="BL38" s="30">
        <v>22617.662</v>
      </c>
      <c r="BM38" s="30"/>
      <c r="BN38" s="30">
        <v>24164.018</v>
      </c>
      <c r="BO38" s="30">
        <v>66123.577000000005</v>
      </c>
      <c r="BP38" s="30">
        <v>73270.487999999998</v>
      </c>
      <c r="BQ38" s="30">
        <v>95127.767000000007</v>
      </c>
      <c r="BR38" s="30">
        <v>95040.944000000003</v>
      </c>
      <c r="BS38" s="30"/>
      <c r="BT38" s="31">
        <v>11044.954000000002</v>
      </c>
      <c r="BU38" s="31">
        <v>1985.7099999999998</v>
      </c>
      <c r="BV38" s="31">
        <v>1545.8969999999999</v>
      </c>
      <c r="BW38" s="31">
        <v>1266.8010000000002</v>
      </c>
      <c r="BX38" s="27">
        <v>14466.313000000002</v>
      </c>
      <c r="BZ38" s="27">
        <v>20454.870999999999</v>
      </c>
      <c r="CB38" s="27">
        <v>15252.254000000003</v>
      </c>
      <c r="CD38" s="27">
        <v>18138.674999999999</v>
      </c>
      <c r="CE38" s="27">
        <v>19345.059000000001</v>
      </c>
      <c r="CF38" s="27">
        <v>18701.002</v>
      </c>
      <c r="CG38" s="27">
        <v>15252.254000000003</v>
      </c>
      <c r="CI38" s="27">
        <v>21926.103999999999</v>
      </c>
      <c r="CJ38" s="27">
        <v>18211.435999999998</v>
      </c>
      <c r="CK38" s="27">
        <v>18211.435999999998</v>
      </c>
      <c r="CL38" s="27">
        <v>14466.313000000002</v>
      </c>
    </row>
    <row r="39" spans="1:90" ht="16.5" customHeight="1" x14ac:dyDescent="0.25">
      <c r="A39" s="50"/>
      <c r="B39" s="27" t="s">
        <v>142</v>
      </c>
      <c r="C39" s="51">
        <v>45145</v>
      </c>
      <c r="D39" s="52" t="s">
        <v>34</v>
      </c>
      <c r="E39" s="53">
        <v>4497.7210956330346</v>
      </c>
      <c r="F39" s="53"/>
      <c r="G39" s="53">
        <v>4661.9060790000003</v>
      </c>
      <c r="H39" s="53">
        <v>3237.724483</v>
      </c>
      <c r="I39" s="28" t="s">
        <v>58</v>
      </c>
      <c r="J39" s="47" t="s">
        <v>58</v>
      </c>
      <c r="K39" s="53">
        <v>941.23089434905785</v>
      </c>
      <c r="L39" s="53" t="s">
        <v>58</v>
      </c>
      <c r="M39" s="53">
        <v>965.69432200000006</v>
      </c>
      <c r="N39" s="53">
        <v>548.53255100000001</v>
      </c>
      <c r="O39" s="28" t="s">
        <v>58</v>
      </c>
      <c r="P39" s="47" t="s">
        <v>58</v>
      </c>
      <c r="Q39" s="53">
        <v>582</v>
      </c>
      <c r="R39" s="53" t="s">
        <v>58</v>
      </c>
      <c r="S39" s="53">
        <v>532.82415000000003</v>
      </c>
      <c r="T39" s="53">
        <v>304.87119799999999</v>
      </c>
      <c r="U39" s="28" t="s">
        <v>58</v>
      </c>
      <c r="V39" s="29" t="s">
        <v>58</v>
      </c>
      <c r="W39" s="27"/>
      <c r="X39" s="27" t="s">
        <v>81</v>
      </c>
      <c r="Y39" s="27"/>
      <c r="Z39" s="27"/>
      <c r="AA39" s="30">
        <v>20946.273468750001</v>
      </c>
      <c r="AB39" s="31"/>
      <c r="AC39" s="31">
        <v>5951.9604840000002</v>
      </c>
      <c r="AD39" s="31">
        <v>4505.4569550000015</v>
      </c>
      <c r="AE39" s="31">
        <v>3623.0827140000001</v>
      </c>
      <c r="AF39" s="31"/>
      <c r="AG39" s="31">
        <v>1875.814703</v>
      </c>
      <c r="AH39" s="31"/>
      <c r="AI39" s="31">
        <v>1432.8883229999999</v>
      </c>
      <c r="AJ39" s="31">
        <v>1350.3998310000006</v>
      </c>
      <c r="AK39" s="31">
        <v>1048.654436</v>
      </c>
      <c r="AL39" s="31">
        <v>864.78008799999998</v>
      </c>
      <c r="AM39" s="31"/>
      <c r="AN39" s="31">
        <v>1201.5283850000001</v>
      </c>
      <c r="AO39" s="31"/>
      <c r="AP39" s="31">
        <v>879.58747000000005</v>
      </c>
      <c r="AQ39" s="31">
        <v>773.19625399999995</v>
      </c>
      <c r="AR39" s="31">
        <v>647.98442699999998</v>
      </c>
      <c r="AS39" s="31">
        <v>474.03633200000002</v>
      </c>
      <c r="AT39" s="31"/>
      <c r="AU39" s="31">
        <v>1340.0693190000002</v>
      </c>
      <c r="AV39" s="31"/>
      <c r="AW39" s="31">
        <v>965.69432200000006</v>
      </c>
      <c r="AX39" s="31">
        <v>849.94410399999992</v>
      </c>
      <c r="AY39" s="31">
        <v>721.35527499999989</v>
      </c>
      <c r="AZ39" s="31">
        <v>548.53255100000001</v>
      </c>
      <c r="BA39" s="31"/>
      <c r="BB39" s="31">
        <v>917.76650900000004</v>
      </c>
      <c r="BC39" s="31"/>
      <c r="BD39" s="31">
        <v>532.82415000000003</v>
      </c>
      <c r="BE39" s="31">
        <v>509.79050699999971</v>
      </c>
      <c r="BF39" s="31">
        <v>552.79927399999997</v>
      </c>
      <c r="BG39" s="31">
        <v>304.87119799999999</v>
      </c>
      <c r="BH39" s="30">
        <v>1929.2796259999998</v>
      </c>
      <c r="BI39" s="30">
        <v>2467.5324319999995</v>
      </c>
      <c r="BJ39" s="30">
        <v>2940.729824</v>
      </c>
      <c r="BK39" s="30">
        <v>1945.7205950000007</v>
      </c>
      <c r="BL39" s="30">
        <v>3236.6765789999999</v>
      </c>
      <c r="BM39" s="30"/>
      <c r="BN39" s="30">
        <v>1507.8960999999999</v>
      </c>
      <c r="BO39" s="30">
        <v>2531.9186410000002</v>
      </c>
      <c r="BP39" s="30">
        <v>3112.5321060000001</v>
      </c>
      <c r="BQ39" s="30">
        <v>3296.0615290000001</v>
      </c>
      <c r="BR39" s="30">
        <v>2640.7398739999999</v>
      </c>
      <c r="BS39" s="30"/>
      <c r="BT39" s="31">
        <v>2129.8002509999997</v>
      </c>
      <c r="BU39" s="31">
        <v>326.49936300000002</v>
      </c>
      <c r="BV39" s="31">
        <v>314.77577600000006</v>
      </c>
      <c r="BW39" s="31">
        <v>313.24750600000004</v>
      </c>
      <c r="BX39" s="27">
        <v>2096.8894540000001</v>
      </c>
      <c r="BZ39" s="27">
        <v>2911.3686979999998</v>
      </c>
      <c r="CB39" s="27">
        <v>1422.6611510000002</v>
      </c>
      <c r="CD39" s="27">
        <v>1900.2851289999996</v>
      </c>
      <c r="CE39" s="27">
        <v>1980.3562899999997</v>
      </c>
      <c r="CF39" s="27">
        <v>1805.2007130000002</v>
      </c>
      <c r="CG39" s="27">
        <v>1422.6611510000002</v>
      </c>
      <c r="CI39" s="27">
        <v>3085.5262519999997</v>
      </c>
      <c r="CJ39" s="27">
        <v>2491.7453660000001</v>
      </c>
      <c r="CK39" s="27">
        <v>2491.7453660000001</v>
      </c>
      <c r="CL39" s="27">
        <v>2096.8894540000001</v>
      </c>
    </row>
    <row r="40" spans="1:90" ht="16.5" customHeight="1" x14ac:dyDescent="0.25">
      <c r="A40" s="50"/>
      <c r="B40" s="27" t="s">
        <v>143</v>
      </c>
      <c r="C40" s="51">
        <v>45145</v>
      </c>
      <c r="D40" s="52" t="s">
        <v>34</v>
      </c>
      <c r="E40" s="53">
        <v>23897.634658974301</v>
      </c>
      <c r="F40" s="53"/>
      <c r="G40" s="53">
        <v>15555.656999999999</v>
      </c>
      <c r="H40" s="53">
        <v>14693.522000000001</v>
      </c>
      <c r="I40" s="28" t="s">
        <v>58</v>
      </c>
      <c r="J40" s="47" t="s">
        <v>58</v>
      </c>
      <c r="K40" s="53">
        <v>4783</v>
      </c>
      <c r="L40" s="53" t="s">
        <v>58</v>
      </c>
      <c r="M40" s="53">
        <v>2840.636</v>
      </c>
      <c r="N40" s="53">
        <v>2829.5619999999999</v>
      </c>
      <c r="O40" s="28" t="s">
        <v>58</v>
      </c>
      <c r="P40" s="47" t="s">
        <v>58</v>
      </c>
      <c r="Q40" s="53">
        <v>1944.6046741047503</v>
      </c>
      <c r="R40" s="53" t="s">
        <v>58</v>
      </c>
      <c r="S40" s="53">
        <v>1034.5050000000001</v>
      </c>
      <c r="T40" s="53">
        <v>1233.1880000000001</v>
      </c>
      <c r="U40" s="28" t="s">
        <v>58</v>
      </c>
      <c r="V40" s="29" t="s">
        <v>58</v>
      </c>
      <c r="W40" s="27"/>
      <c r="X40" s="27" t="s">
        <v>81</v>
      </c>
      <c r="Y40" s="27"/>
      <c r="Z40" s="27"/>
      <c r="AA40" s="30">
        <v>78117.267152200002</v>
      </c>
      <c r="AB40" s="31"/>
      <c r="AC40" s="31">
        <v>23358.948</v>
      </c>
      <c r="AD40" s="31">
        <v>12757.975999999995</v>
      </c>
      <c r="AE40" s="31">
        <v>17412.582999999999</v>
      </c>
      <c r="AF40" s="31"/>
      <c r="AG40" s="31">
        <v>7505.8169999999991</v>
      </c>
      <c r="AH40" s="31"/>
      <c r="AI40" s="31">
        <v>5160.0219999999999</v>
      </c>
      <c r="AJ40" s="31">
        <v>3974.7740000000013</v>
      </c>
      <c r="AK40" s="31">
        <v>5893.1480000000001</v>
      </c>
      <c r="AL40" s="31">
        <v>4662.0209999999997</v>
      </c>
      <c r="AM40" s="31"/>
      <c r="AN40" s="31">
        <v>3693.6379999999999</v>
      </c>
      <c r="AO40" s="31"/>
      <c r="AP40" s="31">
        <v>2321.9</v>
      </c>
      <c r="AQ40" s="31">
        <v>1365.338999999999</v>
      </c>
      <c r="AR40" s="31">
        <v>3268.654</v>
      </c>
      <c r="AS40" s="31">
        <v>2367.462</v>
      </c>
      <c r="AT40" s="31"/>
      <c r="AU40" s="31">
        <v>4550.5429999999997</v>
      </c>
      <c r="AV40" s="31"/>
      <c r="AW40" s="31">
        <v>2840.636</v>
      </c>
      <c r="AX40" s="31">
        <v>1869.964999999999</v>
      </c>
      <c r="AY40" s="31">
        <v>3728.6320000000005</v>
      </c>
      <c r="AZ40" s="31">
        <v>2829.5619999999999</v>
      </c>
      <c r="BA40" s="31"/>
      <c r="BB40" s="31">
        <v>1863.1279999999997</v>
      </c>
      <c r="BC40" s="31"/>
      <c r="BD40" s="31">
        <v>1034.5050000000001</v>
      </c>
      <c r="BE40" s="31">
        <v>649.0619999999999</v>
      </c>
      <c r="BF40" s="31">
        <v>1818.8610000000001</v>
      </c>
      <c r="BG40" s="31">
        <v>1233.1880000000001</v>
      </c>
      <c r="BH40" s="30">
        <v>1682.4159999999993</v>
      </c>
      <c r="BI40" s="30">
        <v>7555.6749999999993</v>
      </c>
      <c r="BJ40" s="30">
        <v>6696.9319999999989</v>
      </c>
      <c r="BK40" s="30">
        <v>6074.8019999999979</v>
      </c>
      <c r="BL40" s="30">
        <v>8143.4320000000007</v>
      </c>
      <c r="BM40" s="30"/>
      <c r="BN40" s="30">
        <v>9855.4560000000001</v>
      </c>
      <c r="BO40" s="30">
        <v>18803.927</v>
      </c>
      <c r="BP40" s="30">
        <v>22001.69</v>
      </c>
      <c r="BQ40" s="30">
        <v>22796.396000000001</v>
      </c>
      <c r="BR40" s="30">
        <v>23461.045999999998</v>
      </c>
      <c r="BS40" s="30"/>
      <c r="BT40" s="31">
        <v>5564.4539999999997</v>
      </c>
      <c r="BU40" s="31">
        <v>1614.8540000000003</v>
      </c>
      <c r="BV40" s="31">
        <v>502.19500000000039</v>
      </c>
      <c r="BW40" s="31">
        <v>1411.951</v>
      </c>
      <c r="BX40" s="27">
        <v>7077.0619999999999</v>
      </c>
      <c r="BZ40" s="27">
        <v>10149.14</v>
      </c>
      <c r="CB40" s="27">
        <v>3010.186999999999</v>
      </c>
      <c r="CD40" s="27">
        <v>4735.616</v>
      </c>
      <c r="CE40" s="27">
        <v>4331.0510000000004</v>
      </c>
      <c r="CF40" s="27">
        <v>3913.2880000000005</v>
      </c>
      <c r="CG40" s="27">
        <v>3010.186999999999</v>
      </c>
      <c r="CI40" s="27">
        <v>11268.795</v>
      </c>
      <c r="CJ40" s="27">
        <v>9190.84</v>
      </c>
      <c r="CK40" s="27">
        <v>9190.84</v>
      </c>
      <c r="CL40" s="27">
        <v>7077.0619999999999</v>
      </c>
    </row>
    <row r="41" spans="1:90" ht="16.5" customHeight="1" x14ac:dyDescent="0.25">
      <c r="A41" s="50"/>
      <c r="B41" s="27" t="s">
        <v>144</v>
      </c>
      <c r="C41" s="51">
        <v>45145</v>
      </c>
      <c r="D41" s="52" t="s">
        <v>34</v>
      </c>
      <c r="E41" s="53">
        <v>33622</v>
      </c>
      <c r="F41" s="53"/>
      <c r="G41" s="53">
        <v>28641.417000000001</v>
      </c>
      <c r="H41" s="53">
        <v>18586.468000000001</v>
      </c>
      <c r="I41" s="28" t="s">
        <v>58</v>
      </c>
      <c r="J41" s="47" t="s">
        <v>58</v>
      </c>
      <c r="K41" s="53">
        <v>5480</v>
      </c>
      <c r="L41" s="53" t="s">
        <v>58</v>
      </c>
      <c r="M41" s="53">
        <v>2188.0860000000002</v>
      </c>
      <c r="N41" s="53">
        <v>2241.0619999999994</v>
      </c>
      <c r="O41" s="28" t="s">
        <v>58</v>
      </c>
      <c r="P41" s="47" t="s">
        <v>58</v>
      </c>
      <c r="Q41" s="53">
        <v>1487.0947013772025</v>
      </c>
      <c r="R41" s="53" t="s">
        <v>58</v>
      </c>
      <c r="S41" s="53">
        <v>369.572</v>
      </c>
      <c r="T41" s="53">
        <v>982.28599999999994</v>
      </c>
      <c r="U41" s="28" t="s">
        <v>58</v>
      </c>
      <c r="V41" s="29" t="s">
        <v>58</v>
      </c>
      <c r="W41" s="27"/>
      <c r="X41" s="27" t="s">
        <v>81</v>
      </c>
      <c r="Y41" s="27"/>
      <c r="Z41" s="27"/>
      <c r="AA41" s="30">
        <v>53549.666969220802</v>
      </c>
      <c r="AB41" s="31"/>
      <c r="AC41" s="31">
        <v>36116.998</v>
      </c>
      <c r="AD41" s="31">
        <v>24006.875</v>
      </c>
      <c r="AE41" s="31">
        <v>24325.157999999999</v>
      </c>
      <c r="AF41" s="31"/>
      <c r="AG41" s="31">
        <v>6457.625</v>
      </c>
      <c r="AH41" s="31"/>
      <c r="AI41" s="31">
        <v>5714.6440000000002</v>
      </c>
      <c r="AJ41" s="31">
        <v>5210.7039999999979</v>
      </c>
      <c r="AK41" s="31">
        <v>4159.8519999999999</v>
      </c>
      <c r="AL41" s="31">
        <v>3738.8649999999998</v>
      </c>
      <c r="AM41" s="31"/>
      <c r="AN41" s="31">
        <v>3503.2529999999997</v>
      </c>
      <c r="AO41" s="31"/>
      <c r="AP41" s="31">
        <v>2030.8030000000001</v>
      </c>
      <c r="AQ41" s="31">
        <v>2328.2070000000012</v>
      </c>
      <c r="AR41" s="31">
        <v>2262.67</v>
      </c>
      <c r="AS41" s="31">
        <v>2104.6709999999998</v>
      </c>
      <c r="AT41" s="31"/>
      <c r="AU41" s="31">
        <v>3766.2079999999996</v>
      </c>
      <c r="AV41" s="31"/>
      <c r="AW41" s="31">
        <v>2188.0860000000002</v>
      </c>
      <c r="AX41" s="31">
        <v>2493.1570000000011</v>
      </c>
      <c r="AY41" s="31">
        <v>2403.34</v>
      </c>
      <c r="AZ41" s="31">
        <v>2241.0619999999994</v>
      </c>
      <c r="BA41" s="31"/>
      <c r="BB41" s="31">
        <v>1175.3119999999999</v>
      </c>
      <c r="BC41" s="31"/>
      <c r="BD41" s="31">
        <v>369.572</v>
      </c>
      <c r="BE41" s="31">
        <v>12122.058000000001</v>
      </c>
      <c r="BF41" s="31">
        <v>1200.723</v>
      </c>
      <c r="BG41" s="31">
        <v>982.28599999999994</v>
      </c>
      <c r="BH41" s="30">
        <v>8898.2289999999994</v>
      </c>
      <c r="BI41" s="30">
        <v>17690.391</v>
      </c>
      <c r="BJ41" s="30">
        <v>15267.449000000001</v>
      </c>
      <c r="BK41" s="30">
        <v>11315.801000000001</v>
      </c>
      <c r="BL41" s="30">
        <v>8183.5290000000005</v>
      </c>
      <c r="BM41" s="30"/>
      <c r="BN41" s="30">
        <v>6719.5360000000001</v>
      </c>
      <c r="BO41" s="30">
        <v>9019.4490000000005</v>
      </c>
      <c r="BP41" s="30">
        <v>9965.4809999999998</v>
      </c>
      <c r="BQ41" s="30">
        <v>21572.245999999999</v>
      </c>
      <c r="BR41" s="30">
        <v>19158.127</v>
      </c>
      <c r="BS41" s="30"/>
      <c r="BT41" s="31">
        <v>12634.671000000002</v>
      </c>
      <c r="BU41" s="31">
        <v>1365.0169999999998</v>
      </c>
      <c r="BV41" s="31">
        <v>333.30299999999988</v>
      </c>
      <c r="BW41" s="31">
        <v>1123.1050000000002</v>
      </c>
      <c r="BX41" s="27">
        <v>6863.2479999999978</v>
      </c>
      <c r="BZ41" s="27">
        <v>8662.7050000000017</v>
      </c>
      <c r="CB41" s="27">
        <v>2488.0299999999997</v>
      </c>
      <c r="CD41" s="27">
        <v>14674.639000000001</v>
      </c>
      <c r="CE41" s="27">
        <v>14498.093000000001</v>
      </c>
      <c r="CF41" s="27">
        <v>3154.3469999999998</v>
      </c>
      <c r="CG41" s="27">
        <v>2488.0299999999997</v>
      </c>
      <c r="CI41" s="27">
        <v>9325.6450000000004</v>
      </c>
      <c r="CJ41" s="27">
        <v>7901.5709999999999</v>
      </c>
      <c r="CK41" s="27">
        <v>7901.5709999999999</v>
      </c>
      <c r="CL41" s="27">
        <v>6863.2479999999978</v>
      </c>
    </row>
    <row r="42" spans="1:90" ht="16.5" customHeight="1" x14ac:dyDescent="0.25">
      <c r="A42" s="50"/>
      <c r="B42" s="27" t="s">
        <v>145</v>
      </c>
      <c r="C42" s="51">
        <v>45146</v>
      </c>
      <c r="D42" s="52" t="s">
        <v>34</v>
      </c>
      <c r="E42" s="53">
        <v>38117.705685231063</v>
      </c>
      <c r="F42" s="53"/>
      <c r="G42" s="53">
        <v>24566.127</v>
      </c>
      <c r="H42" s="53">
        <v>24535.723999999998</v>
      </c>
      <c r="I42" s="28" t="s">
        <v>58</v>
      </c>
      <c r="J42" s="47" t="s">
        <v>58</v>
      </c>
      <c r="K42" s="53">
        <v>7774.2907019209088</v>
      </c>
      <c r="L42" s="53" t="s">
        <v>58</v>
      </c>
      <c r="M42" s="53">
        <v>4023.2730000000001</v>
      </c>
      <c r="N42" s="53">
        <v>4760.76</v>
      </c>
      <c r="O42" s="28" t="s">
        <v>58</v>
      </c>
      <c r="P42" s="47" t="s">
        <v>58</v>
      </c>
      <c r="Q42" s="53">
        <v>2167.0049947673715</v>
      </c>
      <c r="R42" s="53" t="s">
        <v>58</v>
      </c>
      <c r="S42" s="53">
        <v>408.52300000000002</v>
      </c>
      <c r="T42" s="53">
        <v>1425.925</v>
      </c>
      <c r="U42" s="28" t="s">
        <v>58</v>
      </c>
      <c r="V42" s="29" t="s">
        <v>58</v>
      </c>
      <c r="W42" s="27"/>
      <c r="X42" s="27" t="s">
        <v>81</v>
      </c>
      <c r="Y42" s="27"/>
      <c r="Z42" s="27"/>
      <c r="AA42" s="30">
        <v>53289.473669999999</v>
      </c>
      <c r="AB42" s="31"/>
      <c r="AC42" s="31">
        <v>38304.686000000002</v>
      </c>
      <c r="AD42" s="31">
        <v>22432.252000000008</v>
      </c>
      <c r="AE42" s="31">
        <v>29767.241000000002</v>
      </c>
      <c r="AF42" s="31"/>
      <c r="AG42" s="31">
        <v>13611.204000000002</v>
      </c>
      <c r="AH42" s="31"/>
      <c r="AI42" s="31">
        <v>9077.8250000000007</v>
      </c>
      <c r="AJ42" s="31">
        <v>7899.2009999999973</v>
      </c>
      <c r="AK42" s="31">
        <v>11481.112999999999</v>
      </c>
      <c r="AL42" s="31">
        <v>8824.5990000000002</v>
      </c>
      <c r="AM42" s="31"/>
      <c r="AN42" s="31">
        <v>4908.9089999999997</v>
      </c>
      <c r="AO42" s="31"/>
      <c r="AP42" s="31">
        <v>2894.6010000000001</v>
      </c>
      <c r="AQ42" s="31">
        <v>1789.262999999999</v>
      </c>
      <c r="AR42" s="31">
        <v>5607.4080000000004</v>
      </c>
      <c r="AS42" s="31">
        <v>3724.221</v>
      </c>
      <c r="AT42" s="31"/>
      <c r="AU42" s="31">
        <v>6797.78</v>
      </c>
      <c r="AV42" s="31"/>
      <c r="AW42" s="31">
        <v>4023.2730000000001</v>
      </c>
      <c r="AX42" s="31">
        <v>2951.2979999999989</v>
      </c>
      <c r="AY42" s="31">
        <v>6661.9289999999992</v>
      </c>
      <c r="AZ42" s="31">
        <v>4760.76</v>
      </c>
      <c r="BA42" s="31"/>
      <c r="BB42" s="31">
        <v>1293.925</v>
      </c>
      <c r="BC42" s="31"/>
      <c r="BD42" s="31">
        <v>408.52300000000002</v>
      </c>
      <c r="BE42" s="31">
        <v>53.427999999999884</v>
      </c>
      <c r="BF42" s="31">
        <v>2081.7150000000001</v>
      </c>
      <c r="BG42" s="31">
        <v>1425.925</v>
      </c>
      <c r="BH42" s="30">
        <v>5573.4720000000007</v>
      </c>
      <c r="BI42" s="30">
        <v>12458.484</v>
      </c>
      <c r="BJ42" s="30">
        <v>11136.604999999996</v>
      </c>
      <c r="BK42" s="30">
        <v>13014.465000000004</v>
      </c>
      <c r="BL42" s="30">
        <v>16190.921000000002</v>
      </c>
      <c r="BM42" s="30"/>
      <c r="BN42" s="30">
        <v>27124.148000000001</v>
      </c>
      <c r="BO42" s="30">
        <v>56268.766000000003</v>
      </c>
      <c r="BP42" s="30">
        <v>61376.976000000002</v>
      </c>
      <c r="BQ42" s="30">
        <v>56581.845000000001</v>
      </c>
      <c r="BR42" s="30">
        <v>56254.565000000002</v>
      </c>
      <c r="BS42" s="30"/>
      <c r="BT42" s="31">
        <v>10950.796999999999</v>
      </c>
      <c r="BU42" s="31">
        <v>2323.16</v>
      </c>
      <c r="BV42" s="31">
        <v>899.82599999999979</v>
      </c>
      <c r="BW42" s="31">
        <v>2079.6190000000001</v>
      </c>
      <c r="BX42" s="27">
        <v>10580.819</v>
      </c>
      <c r="BZ42" s="27">
        <v>16411.006999999998</v>
      </c>
      <c r="CB42" s="27">
        <v>1651.9340000000002</v>
      </c>
      <c r="CD42" s="27">
        <v>3969.59</v>
      </c>
      <c r="CE42" s="27">
        <v>3429.0680000000002</v>
      </c>
      <c r="CF42" s="27">
        <v>3177.2060000000001</v>
      </c>
      <c r="CG42" s="27">
        <v>1651.9340000000002</v>
      </c>
      <c r="CI42" s="27">
        <v>18397.259999999998</v>
      </c>
      <c r="CJ42" s="27">
        <v>14919.588</v>
      </c>
      <c r="CK42" s="27">
        <v>14919.588</v>
      </c>
      <c r="CL42" s="27">
        <v>10580.819</v>
      </c>
    </row>
    <row r="43" spans="1:90" ht="16.5" customHeight="1" x14ac:dyDescent="0.25">
      <c r="A43" s="50"/>
      <c r="B43" s="27" t="s">
        <v>146</v>
      </c>
      <c r="C43" s="51">
        <v>45146</v>
      </c>
      <c r="D43" s="52" t="s">
        <v>34</v>
      </c>
      <c r="E43" s="53">
        <v>4601</v>
      </c>
      <c r="F43" s="53"/>
      <c r="G43" s="53">
        <v>4263.451</v>
      </c>
      <c r="H43" s="53">
        <v>4363.0320000000002</v>
      </c>
      <c r="I43" s="28" t="s">
        <v>58</v>
      </c>
      <c r="J43" s="47" t="s">
        <v>58</v>
      </c>
      <c r="K43" s="53">
        <v>876</v>
      </c>
      <c r="L43" s="53" t="s">
        <v>58</v>
      </c>
      <c r="M43" s="53">
        <v>777.5809999999999</v>
      </c>
      <c r="N43" s="53">
        <v>1011.0169999999996</v>
      </c>
      <c r="O43" s="28" t="s">
        <v>58</v>
      </c>
      <c r="P43" s="47" t="s">
        <v>58</v>
      </c>
      <c r="Q43" s="53">
        <v>525</v>
      </c>
      <c r="R43" s="53" t="s">
        <v>58</v>
      </c>
      <c r="S43" s="53">
        <v>569.55100000000004</v>
      </c>
      <c r="T43" s="53">
        <v>430.21499999999997</v>
      </c>
      <c r="U43" s="28" t="s">
        <v>58</v>
      </c>
      <c r="V43" s="29" t="s">
        <v>58</v>
      </c>
      <c r="W43" s="27"/>
      <c r="X43" s="27" t="s">
        <v>81</v>
      </c>
      <c r="Y43" s="27"/>
      <c r="Z43" s="27"/>
      <c r="AA43" s="30">
        <v>27065.5</v>
      </c>
      <c r="AB43" s="31"/>
      <c r="AC43" s="31">
        <v>8278.1090000000004</v>
      </c>
      <c r="AD43" s="31">
        <v>4310.1759999999995</v>
      </c>
      <c r="AE43" s="31">
        <v>4865.9589999999998</v>
      </c>
      <c r="AF43" s="31"/>
      <c r="AG43" s="31">
        <v>2082.91</v>
      </c>
      <c r="AH43" s="31"/>
      <c r="AI43" s="31">
        <v>880.01199999999994</v>
      </c>
      <c r="AJ43" s="31">
        <v>935.26000000000022</v>
      </c>
      <c r="AK43" s="31">
        <v>1273.354</v>
      </c>
      <c r="AL43" s="31">
        <v>1080.9590000000001</v>
      </c>
      <c r="AM43" s="31"/>
      <c r="AN43" s="31">
        <v>1830.2419999999997</v>
      </c>
      <c r="AO43" s="31"/>
      <c r="AP43" s="31">
        <v>708.10299999999995</v>
      </c>
      <c r="AQ43" s="31">
        <v>774.95900000000029</v>
      </c>
      <c r="AR43" s="31">
        <v>1117.402</v>
      </c>
      <c r="AS43" s="31">
        <v>957.822</v>
      </c>
      <c r="AT43" s="31"/>
      <c r="AU43" s="31">
        <v>1933.3119999999997</v>
      </c>
      <c r="AV43" s="31"/>
      <c r="AW43" s="31">
        <v>777.5809999999999</v>
      </c>
      <c r="AX43" s="31">
        <v>835.43100000000027</v>
      </c>
      <c r="AY43" s="31">
        <v>1171.3800000000001</v>
      </c>
      <c r="AZ43" s="31">
        <v>1011.0169999999996</v>
      </c>
      <c r="BA43" s="31"/>
      <c r="BB43" s="31">
        <v>1055.5820000000001</v>
      </c>
      <c r="BC43" s="31"/>
      <c r="BD43" s="31">
        <v>569.55100000000004</v>
      </c>
      <c r="BE43" s="31">
        <v>1383.1909999999996</v>
      </c>
      <c r="BF43" s="31">
        <v>983.26499999999999</v>
      </c>
      <c r="BG43" s="31">
        <v>430.21499999999997</v>
      </c>
      <c r="BH43" s="30">
        <v>523.51199999999994</v>
      </c>
      <c r="BI43" s="30">
        <v>1562.7319999999997</v>
      </c>
      <c r="BJ43" s="30">
        <v>1698.8949999999998</v>
      </c>
      <c r="BK43" s="30">
        <v>705.18900000000008</v>
      </c>
      <c r="BL43" s="30">
        <v>350.16499999999996</v>
      </c>
      <c r="BM43" s="30"/>
      <c r="BN43" s="30">
        <v>2016.6120000000001</v>
      </c>
      <c r="BO43" s="30">
        <v>3422.7269999999999</v>
      </c>
      <c r="BP43" s="30">
        <v>4459.1170000000002</v>
      </c>
      <c r="BQ43" s="30">
        <v>5740.3379999999997</v>
      </c>
      <c r="BR43" s="30">
        <v>6239.4120000000003</v>
      </c>
      <c r="BS43" s="30"/>
      <c r="BT43" s="31">
        <v>3047.369999999999</v>
      </c>
      <c r="BU43" s="31">
        <v>403.95400000000006</v>
      </c>
      <c r="BV43" s="31">
        <v>380.49399999999997</v>
      </c>
      <c r="BW43" s="31">
        <v>278.11699999999996</v>
      </c>
      <c r="BX43" s="27">
        <v>3071.45</v>
      </c>
      <c r="BZ43" s="27">
        <v>3940.123</v>
      </c>
      <c r="CB43" s="27">
        <v>1798.569</v>
      </c>
      <c r="CD43" s="27">
        <v>3366.2219999999998</v>
      </c>
      <c r="CE43" s="27">
        <v>3422.0379999999996</v>
      </c>
      <c r="CF43" s="27">
        <v>2437.9960000000001</v>
      </c>
      <c r="CG43" s="27">
        <v>1798.569</v>
      </c>
      <c r="CI43" s="27">
        <v>3795.4090000000001</v>
      </c>
      <c r="CJ43" s="27">
        <v>3838.8759999999997</v>
      </c>
      <c r="CK43" s="27">
        <v>3838.8759999999997</v>
      </c>
      <c r="CL43" s="27">
        <v>3071.45</v>
      </c>
    </row>
    <row r="44" spans="1:90" ht="16.5" customHeight="1" x14ac:dyDescent="0.25">
      <c r="A44" s="50"/>
      <c r="B44" s="27" t="s">
        <v>147</v>
      </c>
      <c r="C44" s="51">
        <v>45146</v>
      </c>
      <c r="D44" s="52" t="s">
        <v>34</v>
      </c>
      <c r="E44" s="53" t="s">
        <v>58</v>
      </c>
      <c r="F44" s="53"/>
      <c r="G44" s="53">
        <v>2277.7930019999999</v>
      </c>
      <c r="H44" s="53">
        <v>1321.4197999999999</v>
      </c>
      <c r="I44" s="28" t="s">
        <v>58</v>
      </c>
      <c r="J44" s="47" t="s">
        <v>58</v>
      </c>
      <c r="K44" s="53" t="s">
        <v>58</v>
      </c>
      <c r="L44" s="53" t="s">
        <v>58</v>
      </c>
      <c r="M44" s="53">
        <v>357.61477400000001</v>
      </c>
      <c r="N44" s="53">
        <v>212.89649399999999</v>
      </c>
      <c r="O44" s="28" t="s">
        <v>58</v>
      </c>
      <c r="P44" s="47" t="s">
        <v>58</v>
      </c>
      <c r="Q44" s="53" t="s">
        <v>58</v>
      </c>
      <c r="R44" s="53" t="s">
        <v>58</v>
      </c>
      <c r="S44" s="53">
        <v>239.37237799999997</v>
      </c>
      <c r="T44" s="53">
        <v>145.58869999999999</v>
      </c>
      <c r="U44" s="28" t="s">
        <v>58</v>
      </c>
      <c r="V44" s="29" t="s">
        <v>58</v>
      </c>
      <c r="W44" s="27"/>
      <c r="X44" s="27" t="s">
        <v>81</v>
      </c>
      <c r="Y44" s="27"/>
      <c r="Z44" s="27"/>
      <c r="AA44" s="30">
        <v>18396</v>
      </c>
      <c r="AB44" s="31"/>
      <c r="AC44" s="31">
        <v>2255.0736149999998</v>
      </c>
      <c r="AD44" s="31">
        <v>2260.321582</v>
      </c>
      <c r="AE44" s="31">
        <v>1754.486406</v>
      </c>
      <c r="AF44" s="31"/>
      <c r="AG44" s="31">
        <v>578.76765</v>
      </c>
      <c r="AH44" s="31"/>
      <c r="AI44" s="31">
        <v>570.88100799999995</v>
      </c>
      <c r="AJ44" s="31">
        <v>461.08876199999997</v>
      </c>
      <c r="AK44" s="31">
        <v>383.365657</v>
      </c>
      <c r="AL44" s="31">
        <v>320.18273900000003</v>
      </c>
      <c r="AM44" s="31"/>
      <c r="AN44" s="31">
        <v>327.26682</v>
      </c>
      <c r="AO44" s="31"/>
      <c r="AP44" s="31">
        <v>327.32037300000002</v>
      </c>
      <c r="AQ44" s="31">
        <v>298.60133099999985</v>
      </c>
      <c r="AR44" s="31">
        <v>279.75136099999997</v>
      </c>
      <c r="AS44" s="31">
        <v>194.38126299999999</v>
      </c>
      <c r="AT44" s="31"/>
      <c r="AU44" s="31">
        <v>363.72213499999998</v>
      </c>
      <c r="AV44" s="31"/>
      <c r="AW44" s="31">
        <v>357.61477400000001</v>
      </c>
      <c r="AX44" s="31">
        <v>323.21805699999982</v>
      </c>
      <c r="AY44" s="31">
        <v>299.10998400000017</v>
      </c>
      <c r="AZ44" s="31">
        <v>212.89649399999999</v>
      </c>
      <c r="BA44" s="31"/>
      <c r="BB44" s="31">
        <v>250.77672999999999</v>
      </c>
      <c r="BC44" s="31"/>
      <c r="BD44" s="31">
        <v>239.37237799999997</v>
      </c>
      <c r="BE44" s="31">
        <v>85.435522999999989</v>
      </c>
      <c r="BF44" s="31">
        <v>281.17494699999997</v>
      </c>
      <c r="BG44" s="31">
        <v>145.58869999999999</v>
      </c>
      <c r="BH44" s="30">
        <v>499.27171600000003</v>
      </c>
      <c r="BI44" s="30">
        <v>825.27966700000002</v>
      </c>
      <c r="BJ44" s="30">
        <v>1242.674137</v>
      </c>
      <c r="BK44" s="30">
        <v>289.61657499999978</v>
      </c>
      <c r="BL44" s="30">
        <v>1177.9796839999999</v>
      </c>
      <c r="BM44" s="30"/>
      <c r="BN44" s="30">
        <v>583.81858499999998</v>
      </c>
      <c r="BO44" s="30">
        <v>1613.4090000000001</v>
      </c>
      <c r="BP44" s="30">
        <v>1895.2337789999999</v>
      </c>
      <c r="BQ44" s="30">
        <v>3390.2430949999998</v>
      </c>
      <c r="BR44" s="30">
        <v>3629.6154729999998</v>
      </c>
      <c r="BS44" s="30"/>
      <c r="BT44" s="31">
        <v>1192.6227159999999</v>
      </c>
      <c r="BU44" s="31">
        <v>64.044686999999996</v>
      </c>
      <c r="BV44" s="31">
        <v>79.934798000000001</v>
      </c>
      <c r="BW44" s="31">
        <v>30.070978</v>
      </c>
      <c r="BX44" s="27">
        <v>628.20845599999996</v>
      </c>
      <c r="BZ44" s="27">
        <v>986.05017599999996</v>
      </c>
      <c r="CB44" s="27">
        <v>439.496691</v>
      </c>
      <c r="CD44" s="27">
        <v>751.57154799999989</v>
      </c>
      <c r="CE44" s="27">
        <v>617.38720000000001</v>
      </c>
      <c r="CF44" s="27">
        <v>703.10373200000004</v>
      </c>
      <c r="CG44" s="27">
        <v>439.496691</v>
      </c>
      <c r="CI44" s="27">
        <v>1192.839309</v>
      </c>
      <c r="CJ44" s="27">
        <v>863.27375300000017</v>
      </c>
      <c r="CK44" s="27">
        <v>863.27375300000017</v>
      </c>
      <c r="CL44" s="27">
        <v>628.20845599999996</v>
      </c>
    </row>
    <row r="45" spans="1:90" ht="16.5" customHeight="1" x14ac:dyDescent="0.25">
      <c r="A45" s="50"/>
      <c r="B45" s="27" t="s">
        <v>148</v>
      </c>
      <c r="C45" s="51">
        <v>45146</v>
      </c>
      <c r="D45" s="52" t="s">
        <v>34</v>
      </c>
      <c r="E45" s="53">
        <v>3647</v>
      </c>
      <c r="F45" s="53"/>
      <c r="G45" s="53">
        <v>3473.6779999999999</v>
      </c>
      <c r="H45" s="53">
        <v>2230.04</v>
      </c>
      <c r="I45" s="28" t="s">
        <v>58</v>
      </c>
      <c r="J45" s="47" t="s">
        <v>58</v>
      </c>
      <c r="K45" s="53">
        <v>821</v>
      </c>
      <c r="L45" s="53" t="s">
        <v>58</v>
      </c>
      <c r="M45" s="53">
        <v>814.11900000000003</v>
      </c>
      <c r="N45" s="53">
        <v>540.57900000000006</v>
      </c>
      <c r="O45" s="28" t="s">
        <v>58</v>
      </c>
      <c r="P45" s="47" t="s">
        <v>58</v>
      </c>
      <c r="Q45" s="53">
        <v>429</v>
      </c>
      <c r="R45" s="53" t="s">
        <v>58</v>
      </c>
      <c r="S45" s="53">
        <v>244.786</v>
      </c>
      <c r="T45" s="53">
        <v>406.77800000000002</v>
      </c>
      <c r="U45" s="28" t="s">
        <v>58</v>
      </c>
      <c r="V45" s="29" t="s">
        <v>58</v>
      </c>
      <c r="W45" s="27"/>
      <c r="X45" s="27" t="s">
        <v>81</v>
      </c>
      <c r="Y45" s="27"/>
      <c r="Z45" s="27"/>
      <c r="AA45" s="30">
        <v>19097.815143599997</v>
      </c>
      <c r="AB45" s="31"/>
      <c r="AC45" s="31">
        <v>4416.8429999999998</v>
      </c>
      <c r="AD45" s="31">
        <v>2944.2959999999994</v>
      </c>
      <c r="AE45" s="31">
        <v>2475.777</v>
      </c>
      <c r="AF45" s="31"/>
      <c r="AG45" s="31">
        <v>1227.8440000000001</v>
      </c>
      <c r="AH45" s="31"/>
      <c r="AI45" s="31">
        <v>983.85500000000002</v>
      </c>
      <c r="AJ45" s="31">
        <v>890.40599999999995</v>
      </c>
      <c r="AK45" s="31">
        <v>726.36099999999999</v>
      </c>
      <c r="AL45" s="31">
        <v>637.07799999999997</v>
      </c>
      <c r="AM45" s="31"/>
      <c r="AN45" s="31">
        <v>829.18200000000002</v>
      </c>
      <c r="AO45" s="31"/>
      <c r="AP45" s="31">
        <v>635.33000000000004</v>
      </c>
      <c r="AQ45" s="31">
        <v>587.65100000000007</v>
      </c>
      <c r="AR45" s="31">
        <v>483.20299999999997</v>
      </c>
      <c r="AS45" s="31">
        <v>436.16199999999998</v>
      </c>
      <c r="AT45" s="31"/>
      <c r="AU45" s="31">
        <v>1042.4829999999999</v>
      </c>
      <c r="AV45" s="31"/>
      <c r="AW45" s="31">
        <v>814.11900000000003</v>
      </c>
      <c r="AX45" s="31">
        <v>713.29100000000005</v>
      </c>
      <c r="AY45" s="31">
        <v>589.73900000000003</v>
      </c>
      <c r="AZ45" s="31">
        <v>540.57900000000006</v>
      </c>
      <c r="BA45" s="31"/>
      <c r="BB45" s="31">
        <v>576.81500000000005</v>
      </c>
      <c r="BC45" s="31"/>
      <c r="BD45" s="31">
        <v>244.786</v>
      </c>
      <c r="BE45" s="31">
        <v>580.77200000000016</v>
      </c>
      <c r="BF45" s="31">
        <v>461.70800000000003</v>
      </c>
      <c r="BG45" s="31">
        <v>406.77800000000002</v>
      </c>
      <c r="BH45" s="30">
        <v>2050.4150000000004</v>
      </c>
      <c r="BI45" s="30">
        <v>1344.2929999999999</v>
      </c>
      <c r="BJ45" s="30">
        <v>1451.643</v>
      </c>
      <c r="BK45" s="30">
        <v>2052.511</v>
      </c>
      <c r="BL45" s="30">
        <v>2449.2690000000002</v>
      </c>
      <c r="BM45" s="30"/>
      <c r="BN45" s="30">
        <v>425.85500000000002</v>
      </c>
      <c r="BO45" s="30">
        <v>1121.8409999999999</v>
      </c>
      <c r="BP45" s="30">
        <v>1479.308</v>
      </c>
      <c r="BQ45" s="30">
        <v>1806.9949999999999</v>
      </c>
      <c r="BR45" s="30">
        <v>1874.7280000000001</v>
      </c>
      <c r="BS45" s="30"/>
      <c r="BT45" s="31">
        <v>1756.1589999999997</v>
      </c>
      <c r="BU45" s="31">
        <v>398.21699999999998</v>
      </c>
      <c r="BV45" s="31">
        <v>271.40600000000001</v>
      </c>
      <c r="BW45" s="31">
        <v>270.60699999999997</v>
      </c>
      <c r="BX45" s="27">
        <v>1799.6840000000002</v>
      </c>
      <c r="BZ45" s="27">
        <v>2345.5129999999999</v>
      </c>
      <c r="CB45" s="27">
        <v>719.93299999999999</v>
      </c>
      <c r="CD45" s="27">
        <v>1694.0440000000001</v>
      </c>
      <c r="CE45" s="27">
        <v>1619.2950000000001</v>
      </c>
      <c r="CF45" s="27">
        <v>1163.951</v>
      </c>
      <c r="CG45" s="27">
        <v>719.93299999999999</v>
      </c>
      <c r="CI45" s="27">
        <v>2657.7280000000001</v>
      </c>
      <c r="CJ45" s="27">
        <v>1991.2060000000001</v>
      </c>
      <c r="CK45" s="27">
        <v>1991.2060000000001</v>
      </c>
      <c r="CL45" s="27">
        <v>1799.6840000000002</v>
      </c>
    </row>
    <row r="46" spans="1:90" ht="16.5" customHeight="1" x14ac:dyDescent="0.25">
      <c r="A46" s="50"/>
      <c r="B46" s="27" t="s">
        <v>149</v>
      </c>
      <c r="C46" s="51">
        <v>45147</v>
      </c>
      <c r="D46" s="52" t="s">
        <v>34</v>
      </c>
      <c r="E46" s="53">
        <v>71234</v>
      </c>
      <c r="F46" s="53"/>
      <c r="G46" s="53">
        <v>21823.228999999999</v>
      </c>
      <c r="H46" s="53">
        <v>15587.518</v>
      </c>
      <c r="I46" s="28" t="s">
        <v>58</v>
      </c>
      <c r="J46" s="47" t="s">
        <v>58</v>
      </c>
      <c r="K46" s="53">
        <v>17055</v>
      </c>
      <c r="L46" s="53" t="s">
        <v>58</v>
      </c>
      <c r="M46" s="53">
        <v>14217.981000000002</v>
      </c>
      <c r="N46" s="53">
        <v>19036.498999999996</v>
      </c>
      <c r="O46" s="28" t="s">
        <v>58</v>
      </c>
      <c r="P46" s="47" t="s">
        <v>58</v>
      </c>
      <c r="Q46" s="53">
        <v>10762</v>
      </c>
      <c r="R46" s="53" t="s">
        <v>58</v>
      </c>
      <c r="S46" s="53">
        <v>6087.0590000000002</v>
      </c>
      <c r="T46" s="53">
        <v>8091.39</v>
      </c>
      <c r="U46" s="28" t="s">
        <v>58</v>
      </c>
      <c r="V46" s="29" t="s">
        <v>58</v>
      </c>
      <c r="W46" s="27"/>
      <c r="X46" s="27" t="s">
        <v>81</v>
      </c>
      <c r="Y46" s="27"/>
      <c r="Z46" s="27"/>
      <c r="AA46" s="30">
        <v>111916.15561535001</v>
      </c>
      <c r="AB46" s="31"/>
      <c r="AC46" s="31">
        <v>28050.392</v>
      </c>
      <c r="AD46" s="31">
        <v>21655.288</v>
      </c>
      <c r="AE46" s="31">
        <v>18466.675999999999</v>
      </c>
      <c r="AF46" s="31"/>
      <c r="AG46" s="31">
        <v>42393.364000000001</v>
      </c>
      <c r="AH46" s="31"/>
      <c r="AI46" s="31">
        <v>27326.821000000004</v>
      </c>
      <c r="AJ46" s="31">
        <v>39276.052999999985</v>
      </c>
      <c r="AK46" s="31">
        <v>31389.901000000002</v>
      </c>
      <c r="AL46" s="31">
        <v>24864.105</v>
      </c>
      <c r="AM46" s="31"/>
      <c r="AN46" s="31">
        <v>30007.629999999997</v>
      </c>
      <c r="AO46" s="31"/>
      <c r="AP46" s="31">
        <v>13046.774000000001</v>
      </c>
      <c r="AQ46" s="31">
        <v>28813.654999999999</v>
      </c>
      <c r="AR46" s="31">
        <v>22999.362000000001</v>
      </c>
      <c r="AS46" s="31">
        <v>18239.486000000001</v>
      </c>
      <c r="AT46" s="31"/>
      <c r="AU46" s="31">
        <v>31529.777999999998</v>
      </c>
      <c r="AV46" s="31"/>
      <c r="AW46" s="31">
        <v>14217.981000000002</v>
      </c>
      <c r="AX46" s="31">
        <v>29874.657999999999</v>
      </c>
      <c r="AY46" s="31">
        <v>23891.042000000001</v>
      </c>
      <c r="AZ46" s="31">
        <v>19036.498999999996</v>
      </c>
      <c r="BA46" s="31"/>
      <c r="BB46" s="31">
        <v>16342.113000000001</v>
      </c>
      <c r="BC46" s="31"/>
      <c r="BD46" s="31">
        <v>6087.0590000000002</v>
      </c>
      <c r="BE46" s="31">
        <v>16613.023000000001</v>
      </c>
      <c r="BF46" s="31">
        <v>10873.243</v>
      </c>
      <c r="BG46" s="31">
        <v>8091.39</v>
      </c>
      <c r="BH46" s="30">
        <v>355063.53200000001</v>
      </c>
      <c r="BI46" s="30">
        <v>702575.48300000001</v>
      </c>
      <c r="BJ46" s="30">
        <v>755483.652</v>
      </c>
      <c r="BK46" s="30">
        <v>784717.58799999987</v>
      </c>
      <c r="BL46" s="30">
        <v>869092.3</v>
      </c>
      <c r="BM46" s="30"/>
      <c r="BN46" s="30">
        <v>77736.876999999993</v>
      </c>
      <c r="BO46" s="30">
        <v>138980.86799999999</v>
      </c>
      <c r="BP46" s="30">
        <v>164786.304</v>
      </c>
      <c r="BQ46" s="30">
        <v>200232.55900000001</v>
      </c>
      <c r="BR46" s="30">
        <v>201543.60200000001</v>
      </c>
      <c r="BS46" s="30"/>
      <c r="BT46" s="31">
        <v>9705.8869999999988</v>
      </c>
      <c r="BU46" s="31">
        <v>5506.5610000000006</v>
      </c>
      <c r="BV46" s="31">
        <v>3233.0379999999996</v>
      </c>
      <c r="BW46" s="31">
        <v>3403.8749999999995</v>
      </c>
      <c r="BX46" s="27">
        <v>47321.758999999998</v>
      </c>
      <c r="BZ46" s="27">
        <v>85295.478000000003</v>
      </c>
      <c r="CB46" s="27">
        <v>24909.891000000003</v>
      </c>
      <c r="CD46" s="27">
        <v>41664.715000000004</v>
      </c>
      <c r="CE46" s="27">
        <v>43828.379000000001</v>
      </c>
      <c r="CF46" s="27">
        <v>32390.745999999999</v>
      </c>
      <c r="CG46" s="27">
        <v>24909.891000000003</v>
      </c>
      <c r="CI46" s="27">
        <v>87020.180000000008</v>
      </c>
      <c r="CJ46" s="27">
        <v>65706.239999999991</v>
      </c>
      <c r="CK46" s="27">
        <v>65706.239999999991</v>
      </c>
      <c r="CL46" s="27">
        <v>47321.758999999998</v>
      </c>
    </row>
    <row r="47" spans="1:90" ht="16.5" customHeight="1" x14ac:dyDescent="0.25">
      <c r="A47" s="50"/>
      <c r="B47" s="27" t="s">
        <v>150</v>
      </c>
      <c r="C47" s="51">
        <v>45147</v>
      </c>
      <c r="D47" s="52" t="s">
        <v>34</v>
      </c>
      <c r="E47" s="53">
        <v>105615</v>
      </c>
      <c r="F47" s="53"/>
      <c r="G47" s="53">
        <v>82057</v>
      </c>
      <c r="H47" s="53">
        <v>71969</v>
      </c>
      <c r="I47" s="28" t="s">
        <v>58</v>
      </c>
      <c r="J47" s="47" t="s">
        <v>58</v>
      </c>
      <c r="K47" s="53">
        <v>24797.026137973666</v>
      </c>
      <c r="L47" s="53" t="s">
        <v>58</v>
      </c>
      <c r="M47" s="53">
        <v>11908</v>
      </c>
      <c r="N47" s="53">
        <v>15649</v>
      </c>
      <c r="O47" s="28" t="s">
        <v>58</v>
      </c>
      <c r="P47" s="47" t="s">
        <v>58</v>
      </c>
      <c r="Q47" s="53">
        <v>11831.198419089094</v>
      </c>
      <c r="R47" s="53" t="s">
        <v>58</v>
      </c>
      <c r="S47" s="53">
        <v>4418</v>
      </c>
      <c r="T47" s="53">
        <v>9155</v>
      </c>
      <c r="U47" s="28" t="s">
        <v>58</v>
      </c>
      <c r="V47" s="29" t="s">
        <v>58</v>
      </c>
      <c r="W47" s="27"/>
      <c r="X47" s="27" t="s">
        <v>81</v>
      </c>
      <c r="Y47" s="27"/>
      <c r="Z47" s="27"/>
      <c r="AA47" s="30">
        <v>315330</v>
      </c>
      <c r="AB47" s="31"/>
      <c r="AC47" s="31">
        <v>114583</v>
      </c>
      <c r="AD47" s="31">
        <v>88048.999999999942</v>
      </c>
      <c r="AE47" s="31">
        <v>108537</v>
      </c>
      <c r="AF47" s="31"/>
      <c r="AG47" s="31">
        <v>22249</v>
      </c>
      <c r="AH47" s="31"/>
      <c r="AI47" s="31">
        <v>12218</v>
      </c>
      <c r="AJ47" s="31">
        <v>19939</v>
      </c>
      <c r="AK47" s="31">
        <v>33453</v>
      </c>
      <c r="AL47" s="31">
        <v>15061</v>
      </c>
      <c r="AM47" s="31"/>
      <c r="AN47" s="31">
        <v>10547</v>
      </c>
      <c r="AO47" s="31"/>
      <c r="AP47" s="31">
        <v>2530</v>
      </c>
      <c r="AQ47" s="31">
        <v>11492</v>
      </c>
      <c r="AR47" s="31">
        <v>25692</v>
      </c>
      <c r="AS47" s="31">
        <v>8508</v>
      </c>
      <c r="AT47" s="31"/>
      <c r="AU47" s="31">
        <v>23896</v>
      </c>
      <c r="AV47" s="31"/>
      <c r="AW47" s="31">
        <v>11908</v>
      </c>
      <c r="AX47" s="31">
        <v>20627</v>
      </c>
      <c r="AY47" s="31">
        <v>34161</v>
      </c>
      <c r="AZ47" s="31">
        <v>15649</v>
      </c>
      <c r="BA47" s="31"/>
      <c r="BB47" s="31">
        <v>11375</v>
      </c>
      <c r="BC47" s="31"/>
      <c r="BD47" s="31">
        <v>4418</v>
      </c>
      <c r="BE47" s="31">
        <v>8936</v>
      </c>
      <c r="BF47" s="31">
        <v>27118</v>
      </c>
      <c r="BG47" s="31">
        <v>9155</v>
      </c>
      <c r="BH47" s="30">
        <v>118469</v>
      </c>
      <c r="BI47" s="30">
        <v>157765</v>
      </c>
      <c r="BJ47" s="30">
        <v>163938</v>
      </c>
      <c r="BK47" s="30">
        <v>175086</v>
      </c>
      <c r="BL47" s="30">
        <v>173670</v>
      </c>
      <c r="BM47" s="30"/>
      <c r="BN47" s="30">
        <v>47853</v>
      </c>
      <c r="BO47" s="30">
        <v>134967</v>
      </c>
      <c r="BP47" s="30">
        <v>181539</v>
      </c>
      <c r="BQ47" s="30">
        <v>181427</v>
      </c>
      <c r="BR47" s="30">
        <v>191307</v>
      </c>
      <c r="BS47" s="30"/>
      <c r="BT47" s="31">
        <v>36860</v>
      </c>
      <c r="BU47" s="31">
        <v>9680</v>
      </c>
      <c r="BV47" s="31">
        <v>3885</v>
      </c>
      <c r="BW47" s="31">
        <v>2563</v>
      </c>
      <c r="BX47" s="27">
        <v>44853</v>
      </c>
      <c r="BZ47" s="27">
        <v>78684</v>
      </c>
      <c r="CB47" s="27">
        <v>19647</v>
      </c>
      <c r="CD47" s="27">
        <v>49627</v>
      </c>
      <c r="CE47" s="27">
        <v>47429</v>
      </c>
      <c r="CF47" s="27">
        <v>40474</v>
      </c>
      <c r="CG47" s="27">
        <v>19647</v>
      </c>
      <c r="CI47" s="27">
        <v>82345</v>
      </c>
      <c r="CJ47" s="27">
        <v>69334</v>
      </c>
      <c r="CK47" s="27">
        <v>69334</v>
      </c>
      <c r="CL47" s="27">
        <v>44853</v>
      </c>
    </row>
    <row r="48" spans="1:90" ht="16.5" customHeight="1" x14ac:dyDescent="0.25">
      <c r="A48" s="50"/>
      <c r="B48" s="27" t="s">
        <v>141</v>
      </c>
      <c r="C48" s="51">
        <v>45147</v>
      </c>
      <c r="D48" s="52" t="s">
        <v>34</v>
      </c>
      <c r="E48" s="53">
        <v>9550</v>
      </c>
      <c r="F48" s="53"/>
      <c r="G48" s="53">
        <v>9253.9060000000009</v>
      </c>
      <c r="H48" s="53">
        <v>7699.32</v>
      </c>
      <c r="I48" s="28" t="s">
        <v>58</v>
      </c>
      <c r="J48" s="47" t="s">
        <v>58</v>
      </c>
      <c r="K48" s="53">
        <v>901</v>
      </c>
      <c r="L48" s="53" t="s">
        <v>58</v>
      </c>
      <c r="M48" s="53">
        <v>208.96300000000002</v>
      </c>
      <c r="N48" s="53">
        <v>1154.1179999999999</v>
      </c>
      <c r="O48" s="28" t="s">
        <v>58</v>
      </c>
      <c r="P48" s="47" t="s">
        <v>58</v>
      </c>
      <c r="Q48" s="53">
        <v>517.74435000000005</v>
      </c>
      <c r="R48" s="53" t="s">
        <v>58</v>
      </c>
      <c r="S48" s="53">
        <v>-359.49099999999999</v>
      </c>
      <c r="T48" s="53">
        <v>972.173</v>
      </c>
      <c r="U48" s="28" t="s">
        <v>58</v>
      </c>
      <c r="V48" s="29" t="s">
        <v>58</v>
      </c>
      <c r="W48" s="27"/>
      <c r="X48" s="27" t="s">
        <v>81</v>
      </c>
      <c r="Y48" s="27"/>
      <c r="Z48" s="27"/>
      <c r="AA48" s="30">
        <v>16035.8</v>
      </c>
      <c r="AB48" s="31"/>
      <c r="AC48" s="31">
        <v>12995.146000000001</v>
      </c>
      <c r="AD48" s="31">
        <v>9450.3810000000012</v>
      </c>
      <c r="AE48" s="31">
        <v>8222.9650000000001</v>
      </c>
      <c r="AF48" s="31"/>
      <c r="AG48" s="31">
        <v>1743.5350000000003</v>
      </c>
      <c r="AH48" s="31"/>
      <c r="AI48" s="31">
        <v>786.70600000000013</v>
      </c>
      <c r="AJ48" s="31">
        <v>879.46200000000044</v>
      </c>
      <c r="AK48" s="31">
        <v>986.84400000000005</v>
      </c>
      <c r="AL48" s="31">
        <v>1442.81</v>
      </c>
      <c r="AM48" s="31"/>
      <c r="AN48" s="31">
        <v>976.30499999999995</v>
      </c>
      <c r="AO48" s="31"/>
      <c r="AP48" s="31">
        <v>74.501999999999995</v>
      </c>
      <c r="AQ48" s="31">
        <v>383.04899999999998</v>
      </c>
      <c r="AR48" s="31">
        <v>526.13</v>
      </c>
      <c r="AS48" s="31">
        <v>1005.937</v>
      </c>
      <c r="AT48" s="31"/>
      <c r="AU48" s="31">
        <v>1246.001</v>
      </c>
      <c r="AV48" s="31"/>
      <c r="AW48" s="31">
        <v>208.96300000000002</v>
      </c>
      <c r="AX48" s="31">
        <v>558.69699999999989</v>
      </c>
      <c r="AY48" s="31">
        <v>682.17599999999993</v>
      </c>
      <c r="AZ48" s="31">
        <v>1154.1179999999999</v>
      </c>
      <c r="BA48" s="31"/>
      <c r="BB48" s="31">
        <v>1077.6079999999999</v>
      </c>
      <c r="BC48" s="31"/>
      <c r="BD48" s="31">
        <v>-359.49099999999999</v>
      </c>
      <c r="BE48" s="31">
        <v>1660.1930000000002</v>
      </c>
      <c r="BF48" s="31">
        <v>735.53700000000003</v>
      </c>
      <c r="BG48" s="31">
        <v>972.173</v>
      </c>
      <c r="BH48" s="30">
        <v>-946.73799999999983</v>
      </c>
      <c r="BI48" s="30">
        <v>-963.93399999999929</v>
      </c>
      <c r="BJ48" s="30">
        <v>-1756.7760000000007</v>
      </c>
      <c r="BK48" s="30">
        <v>-1199.0320000000011</v>
      </c>
      <c r="BL48" s="30">
        <v>-1592.3810000000003</v>
      </c>
      <c r="BM48" s="30"/>
      <c r="BN48" s="30">
        <v>6508.86</v>
      </c>
      <c r="BO48" s="30">
        <v>8955.8220000000001</v>
      </c>
      <c r="BP48" s="30">
        <v>9672.8340000000007</v>
      </c>
      <c r="BQ48" s="30">
        <v>10590.2</v>
      </c>
      <c r="BR48" s="30">
        <v>10361.142</v>
      </c>
      <c r="BS48" s="30"/>
      <c r="BT48" s="31">
        <v>5202.5840000000007</v>
      </c>
      <c r="BU48" s="31">
        <v>337.89999999999986</v>
      </c>
      <c r="BV48" s="31">
        <v>59.782000000000011</v>
      </c>
      <c r="BW48" s="31">
        <v>10.488999999999947</v>
      </c>
      <c r="BX48" s="27">
        <v>1107.6889999999999</v>
      </c>
      <c r="BZ48" s="27">
        <v>2486.8739999999998</v>
      </c>
      <c r="CB48" s="27">
        <v>1187.4879999999998</v>
      </c>
      <c r="CD48" s="27">
        <v>3008.4120000000003</v>
      </c>
      <c r="CE48" s="27">
        <v>3473.3380000000002</v>
      </c>
      <c r="CF48" s="27">
        <v>1459.8400000000001</v>
      </c>
      <c r="CG48" s="27">
        <v>1187.4879999999998</v>
      </c>
      <c r="CI48" s="27">
        <v>2603.9539999999997</v>
      </c>
      <c r="CJ48" s="27">
        <v>1451.9650000000001</v>
      </c>
      <c r="CK48" s="27">
        <v>1451.9650000000001</v>
      </c>
      <c r="CL48" s="27">
        <v>1107.6889999999999</v>
      </c>
    </row>
    <row r="49" spans="1:90" ht="16.5" customHeight="1" x14ac:dyDescent="0.25">
      <c r="A49" s="50"/>
      <c r="B49" s="27" t="s">
        <v>152</v>
      </c>
      <c r="C49" s="51">
        <v>45147</v>
      </c>
      <c r="D49" s="52" t="s">
        <v>538</v>
      </c>
      <c r="E49" s="53">
        <v>0</v>
      </c>
      <c r="F49" s="53"/>
      <c r="G49" s="53">
        <v>6452.5280000000002</v>
      </c>
      <c r="H49" s="53">
        <v>14509.870999999999</v>
      </c>
      <c r="I49" s="28" t="s">
        <v>58</v>
      </c>
      <c r="J49" s="47" t="s">
        <v>58</v>
      </c>
      <c r="K49" s="53">
        <v>0</v>
      </c>
      <c r="L49" s="53" t="s">
        <v>58</v>
      </c>
      <c r="M49" s="53" t="s">
        <v>58</v>
      </c>
      <c r="N49" s="53" t="s">
        <v>58</v>
      </c>
      <c r="O49" s="28" t="s">
        <v>58</v>
      </c>
      <c r="P49" s="47" t="s">
        <v>58</v>
      </c>
      <c r="Q49" s="53">
        <v>1133.8342054186546</v>
      </c>
      <c r="R49" s="53" t="s">
        <v>58</v>
      </c>
      <c r="S49" s="53">
        <v>4502.598</v>
      </c>
      <c r="T49" s="53">
        <v>7016.433</v>
      </c>
      <c r="U49" s="28" t="s">
        <v>58</v>
      </c>
      <c r="V49" s="29" t="s">
        <v>58</v>
      </c>
      <c r="W49" s="27"/>
      <c r="X49" s="27" t="s">
        <v>81</v>
      </c>
      <c r="Y49" s="27"/>
      <c r="Z49" s="27"/>
      <c r="AA49" s="30">
        <v>106596.156367284</v>
      </c>
      <c r="AB49" s="31"/>
      <c r="AC49" s="31">
        <v>23715.611000000001</v>
      </c>
      <c r="AD49" s="31">
        <v>34329.604999999989</v>
      </c>
      <c r="AE49" s="31">
        <v>15669.947</v>
      </c>
      <c r="AF49" s="31"/>
      <c r="AG49" s="31"/>
      <c r="AH49" s="31"/>
      <c r="AI49" s="31"/>
      <c r="AJ49" s="31"/>
      <c r="AK49" s="31"/>
      <c r="AL49" s="31"/>
      <c r="AM49" s="31"/>
      <c r="AN49" s="31"/>
      <c r="AO49" s="31"/>
      <c r="AP49" s="31"/>
      <c r="AQ49" s="31"/>
      <c r="AR49" s="31"/>
      <c r="AS49" s="31"/>
      <c r="AT49" s="31"/>
      <c r="AU49" s="31"/>
      <c r="AV49" s="31"/>
      <c r="AW49" s="31"/>
      <c r="AX49" s="31"/>
      <c r="AY49" s="31"/>
      <c r="AZ49" s="31"/>
      <c r="BA49" s="31"/>
      <c r="BB49" s="31">
        <v>10018.614</v>
      </c>
      <c r="BC49" s="31"/>
      <c r="BD49" s="31">
        <v>4502.598</v>
      </c>
      <c r="BE49" s="31">
        <v>8407.116</v>
      </c>
      <c r="BF49" s="31">
        <v>5591.5020000000004</v>
      </c>
      <c r="BG49" s="31">
        <v>7016.433</v>
      </c>
      <c r="BH49" s="30"/>
      <c r="BI49" s="30"/>
      <c r="BJ49" s="30"/>
      <c r="BK49" s="30"/>
      <c r="BL49" s="30"/>
      <c r="BM49" s="30"/>
      <c r="BN49" s="30">
        <v>47987.639000000003</v>
      </c>
      <c r="BO49" s="30">
        <v>80517.356</v>
      </c>
      <c r="BP49" s="30">
        <v>90824.842000000004</v>
      </c>
      <c r="BQ49" s="30">
        <v>106984.889</v>
      </c>
      <c r="BR49" s="30">
        <v>141108.20499999999</v>
      </c>
      <c r="BS49" s="30"/>
      <c r="BT49" s="31">
        <v>8975.1160000000018</v>
      </c>
      <c r="BU49" s="31"/>
      <c r="BV49" s="31"/>
      <c r="BW49" s="31"/>
      <c r="CB49" s="27">
        <v>12783.615</v>
      </c>
      <c r="CD49" s="27">
        <v>25517.649000000001</v>
      </c>
      <c r="CE49" s="27">
        <v>24017.232</v>
      </c>
      <c r="CF49" s="27">
        <v>17607.706999999999</v>
      </c>
      <c r="CG49" s="27">
        <v>12783.615</v>
      </c>
    </row>
    <row r="50" spans="1:90" ht="16.5" customHeight="1" x14ac:dyDescent="0.25">
      <c r="A50" s="50"/>
      <c r="B50" s="27" t="s">
        <v>153</v>
      </c>
      <c r="C50" s="51">
        <v>45147</v>
      </c>
      <c r="D50" s="52" t="s">
        <v>34</v>
      </c>
      <c r="E50" s="53">
        <v>10943.5</v>
      </c>
      <c r="F50" s="53"/>
      <c r="G50" s="53">
        <v>9787.6910000000007</v>
      </c>
      <c r="H50" s="53">
        <v>7552.3689999999997</v>
      </c>
      <c r="I50" s="28" t="s">
        <v>58</v>
      </c>
      <c r="J50" s="47" t="s">
        <v>58</v>
      </c>
      <c r="K50" s="53">
        <v>1619</v>
      </c>
      <c r="L50" s="53" t="s">
        <v>58</v>
      </c>
      <c r="M50" s="53">
        <v>792</v>
      </c>
      <c r="N50" s="53">
        <v>1059.2919999999999</v>
      </c>
      <c r="O50" s="28" t="s">
        <v>58</v>
      </c>
      <c r="P50" s="47" t="s">
        <v>58</v>
      </c>
      <c r="Q50" s="53">
        <v>624.73283273658558</v>
      </c>
      <c r="R50" s="53" t="s">
        <v>58</v>
      </c>
      <c r="S50" s="53">
        <v>414.77199999999993</v>
      </c>
      <c r="T50" s="53">
        <v>692.99300000000005</v>
      </c>
      <c r="U50" s="28" t="s">
        <v>58</v>
      </c>
      <c r="V50" s="29" t="s">
        <v>58</v>
      </c>
      <c r="W50" s="27"/>
      <c r="X50" s="27" t="s">
        <v>81</v>
      </c>
      <c r="Y50" s="27"/>
      <c r="Z50" s="27"/>
      <c r="AA50" s="30">
        <v>26320</v>
      </c>
      <c r="AB50" s="31"/>
      <c r="AC50" s="31">
        <v>12970.120999999999</v>
      </c>
      <c r="AD50" s="31">
        <v>10190.867000000002</v>
      </c>
      <c r="AE50" s="31">
        <v>8225.9809999999998</v>
      </c>
      <c r="AF50" s="31"/>
      <c r="AG50" s="31">
        <v>2642.2890000000002</v>
      </c>
      <c r="AH50" s="31"/>
      <c r="AI50" s="31">
        <v>1367.261</v>
      </c>
      <c r="AJ50" s="31">
        <v>1038.9720000000002</v>
      </c>
      <c r="AK50" s="31">
        <v>1230.1289999999999</v>
      </c>
      <c r="AL50" s="31">
        <v>1521.2339999999999</v>
      </c>
      <c r="AM50" s="31"/>
      <c r="AN50" s="31">
        <v>1660.289</v>
      </c>
      <c r="AO50" s="31"/>
      <c r="AP50" s="31">
        <v>626.66099999999994</v>
      </c>
      <c r="AQ50" s="31">
        <v>187.44800000000032</v>
      </c>
      <c r="AR50" s="31">
        <v>541.29499999999996</v>
      </c>
      <c r="AS50" s="31">
        <v>929.75199999999995</v>
      </c>
      <c r="AT50" s="31"/>
      <c r="AU50" s="31">
        <v>1916.3340000000001</v>
      </c>
      <c r="AV50" s="31"/>
      <c r="AW50" s="31">
        <v>792</v>
      </c>
      <c r="AX50" s="31">
        <v>309.27300000000031</v>
      </c>
      <c r="AY50" s="31">
        <v>674.69999999999982</v>
      </c>
      <c r="AZ50" s="31">
        <v>1059.2919999999999</v>
      </c>
      <c r="BA50" s="31"/>
      <c r="BB50" s="31">
        <v>1265.7439999999999</v>
      </c>
      <c r="BC50" s="31"/>
      <c r="BD50" s="31">
        <v>414.77199999999993</v>
      </c>
      <c r="BE50" s="31">
        <v>-14.770000000000209</v>
      </c>
      <c r="BF50" s="31">
        <v>173.49199999999999</v>
      </c>
      <c r="BG50" s="31">
        <v>692.99300000000005</v>
      </c>
      <c r="BH50" s="30">
        <v>1431.1499999999999</v>
      </c>
      <c r="BI50" s="30">
        <v>2457.1960000000004</v>
      </c>
      <c r="BJ50" s="30">
        <v>4120.5330000000004</v>
      </c>
      <c r="BK50" s="30">
        <v>5598.643</v>
      </c>
      <c r="BL50" s="30">
        <v>6780.14</v>
      </c>
      <c r="BM50" s="30"/>
      <c r="BN50" s="30">
        <v>3732.8229999999999</v>
      </c>
      <c r="BO50" s="30">
        <v>5466.1090000000004</v>
      </c>
      <c r="BP50" s="30">
        <v>5489.866</v>
      </c>
      <c r="BQ50" s="30">
        <v>6319.4160000000002</v>
      </c>
      <c r="BR50" s="30">
        <v>6828.2309999999998</v>
      </c>
      <c r="BS50" s="30"/>
      <c r="BT50" s="31">
        <v>4909.7540000000008</v>
      </c>
      <c r="BU50" s="31">
        <v>428.42399999999998</v>
      </c>
      <c r="BV50" s="31">
        <v>727.41800000000012</v>
      </c>
      <c r="BW50" s="31">
        <v>530.23899999999992</v>
      </c>
      <c r="BX50" s="27">
        <v>3228.3509999999997</v>
      </c>
      <c r="BZ50" s="27">
        <v>2900.3070000000002</v>
      </c>
      <c r="CB50" s="27">
        <v>1957.0900000000001</v>
      </c>
      <c r="CD50" s="27">
        <v>1266.4869999999999</v>
      </c>
      <c r="CE50" s="27">
        <v>1424.4659999999999</v>
      </c>
      <c r="CF50" s="27">
        <v>1852.5580000000002</v>
      </c>
      <c r="CG50" s="27">
        <v>1957.0900000000001</v>
      </c>
      <c r="CI50" s="27">
        <v>2835.2649999999999</v>
      </c>
      <c r="CJ50" s="27">
        <v>3474.627</v>
      </c>
      <c r="CK50" s="27">
        <v>3474.627</v>
      </c>
      <c r="CL50" s="27">
        <v>3228.3509999999997</v>
      </c>
    </row>
    <row r="51" spans="1:90" ht="16.5" customHeight="1" x14ac:dyDescent="0.25">
      <c r="A51" s="50"/>
      <c r="B51" s="27" t="s">
        <v>154</v>
      </c>
      <c r="C51" s="51">
        <v>45148</v>
      </c>
      <c r="D51" s="52" t="s">
        <v>34</v>
      </c>
      <c r="E51" s="53" t="s">
        <v>79</v>
      </c>
      <c r="F51" s="53"/>
      <c r="G51" s="53">
        <v>56358.088999999993</v>
      </c>
      <c r="H51" s="53">
        <v>43567.874000000003</v>
      </c>
      <c r="I51" s="28" t="s">
        <v>58</v>
      </c>
      <c r="J51" s="47" t="s">
        <v>58</v>
      </c>
      <c r="K51" s="53" t="s">
        <v>79</v>
      </c>
      <c r="L51" s="53" t="s">
        <v>58</v>
      </c>
      <c r="M51" s="53">
        <v>6664.848</v>
      </c>
      <c r="N51" s="53">
        <v>6688.0860000000002</v>
      </c>
      <c r="O51" s="28" t="s">
        <v>58</v>
      </c>
      <c r="P51" s="47" t="s">
        <v>58</v>
      </c>
      <c r="Q51" s="53">
        <v>1750</v>
      </c>
      <c r="R51" s="53" t="s">
        <v>58</v>
      </c>
      <c r="S51" s="53">
        <v>660.77599999999995</v>
      </c>
      <c r="T51" s="53">
        <v>1551.9280000000001</v>
      </c>
      <c r="U51" s="28" t="s">
        <v>58</v>
      </c>
      <c r="V51" s="29" t="s">
        <v>58</v>
      </c>
      <c r="W51" s="27"/>
      <c r="X51" s="27" t="s">
        <v>81</v>
      </c>
      <c r="Y51" s="27"/>
      <c r="Z51" s="27"/>
      <c r="AA51" s="30">
        <v>31732.547690187999</v>
      </c>
      <c r="AB51" s="31"/>
      <c r="AC51" s="31">
        <v>71306.664000000004</v>
      </c>
      <c r="AD51" s="31">
        <v>51348.154999999999</v>
      </c>
      <c r="AE51" s="31">
        <v>55323.186000000002</v>
      </c>
      <c r="AF51" s="31"/>
      <c r="AG51" s="31">
        <v>22062.647000000001</v>
      </c>
      <c r="AH51" s="31"/>
      <c r="AI51" s="31">
        <v>16888.379000000001</v>
      </c>
      <c r="AJ51" s="31">
        <v>13917.632000000012</v>
      </c>
      <c r="AK51" s="31">
        <v>17650.697</v>
      </c>
      <c r="AL51" s="31">
        <v>13626.289000000001</v>
      </c>
      <c r="AM51" s="31"/>
      <c r="AN51" s="31">
        <v>7495.0360000000001</v>
      </c>
      <c r="AO51" s="31"/>
      <c r="AP51" s="31">
        <v>5053.3689999999997</v>
      </c>
      <c r="AQ51" s="31">
        <v>3481.9770000000008</v>
      </c>
      <c r="AR51" s="31">
        <v>8023.8879999999999</v>
      </c>
      <c r="AS51" s="31">
        <v>5340.7349999999997</v>
      </c>
      <c r="AT51" s="31"/>
      <c r="AU51" s="31">
        <v>9984.4650000000001</v>
      </c>
      <c r="AV51" s="31"/>
      <c r="AW51" s="31">
        <v>6664.848</v>
      </c>
      <c r="AX51" s="31">
        <v>5018.737000000001</v>
      </c>
      <c r="AY51" s="31">
        <v>9418.0250000000015</v>
      </c>
      <c r="AZ51" s="31">
        <v>6688.0860000000002</v>
      </c>
      <c r="BA51" s="31"/>
      <c r="BB51" s="31">
        <v>1512.5920000000001</v>
      </c>
      <c r="BC51" s="31"/>
      <c r="BD51" s="31">
        <v>660.77599999999995</v>
      </c>
      <c r="BE51" s="31">
        <v>521.45500000000038</v>
      </c>
      <c r="BF51" s="31">
        <v>1767.1510000000001</v>
      </c>
      <c r="BG51" s="31">
        <v>1551.9280000000001</v>
      </c>
      <c r="BH51" s="30">
        <v>14616.387000000001</v>
      </c>
      <c r="BI51" s="30">
        <v>19856.38</v>
      </c>
      <c r="BJ51" s="30">
        <v>17425.777999999998</v>
      </c>
      <c r="BK51" s="30">
        <v>17151.298999999999</v>
      </c>
      <c r="BL51" s="30">
        <v>21758.059000000001</v>
      </c>
      <c r="BM51" s="30"/>
      <c r="BN51" s="30">
        <v>26510.148000000001</v>
      </c>
      <c r="BO51" s="30">
        <v>58504.065999999999</v>
      </c>
      <c r="BP51" s="30">
        <v>64826.881999999998</v>
      </c>
      <c r="BQ51" s="30">
        <v>60692.146999999997</v>
      </c>
      <c r="BR51" s="30">
        <v>61436.425000000003</v>
      </c>
      <c r="BS51" s="30"/>
      <c r="BT51" s="31">
        <v>22991.775000000009</v>
      </c>
      <c r="BU51" s="31">
        <v>3425.3319999999994</v>
      </c>
      <c r="BV51" s="31">
        <v>1843.3840000000005</v>
      </c>
      <c r="BW51" s="31">
        <v>3046.6679999999997</v>
      </c>
      <c r="BX51" s="27">
        <v>15887.703000000001</v>
      </c>
      <c r="BZ51" s="27">
        <v>24421.227000000003</v>
      </c>
      <c r="CB51" s="27">
        <v>1920.905</v>
      </c>
      <c r="CD51" s="27">
        <v>4463.2160000000003</v>
      </c>
      <c r="CE51" s="27">
        <v>3801.1980000000003</v>
      </c>
      <c r="CF51" s="27">
        <v>3386.7479999999996</v>
      </c>
      <c r="CG51" s="27">
        <v>1920.905</v>
      </c>
      <c r="CI51" s="27">
        <v>27789.696000000004</v>
      </c>
      <c r="CJ51" s="27">
        <v>21880.396000000004</v>
      </c>
      <c r="CK51" s="27">
        <v>21880.396000000004</v>
      </c>
      <c r="CL51" s="27">
        <v>15887.703000000001</v>
      </c>
    </row>
    <row r="52" spans="1:90" ht="16.5" customHeight="1" x14ac:dyDescent="0.25">
      <c r="A52" s="50"/>
      <c r="B52" s="27" t="s">
        <v>155</v>
      </c>
      <c r="C52" s="51">
        <v>45148</v>
      </c>
      <c r="D52" s="52" t="s">
        <v>34</v>
      </c>
      <c r="E52" s="53">
        <v>261.27623979999998</v>
      </c>
      <c r="F52" s="53"/>
      <c r="G52" s="53">
        <v>337.13063199999999</v>
      </c>
      <c r="H52" s="53">
        <v>227.876182</v>
      </c>
      <c r="I52" s="28" t="s">
        <v>58</v>
      </c>
      <c r="J52" s="47" t="s">
        <v>58</v>
      </c>
      <c r="K52" s="53">
        <v>205.41984448869488</v>
      </c>
      <c r="L52" s="53" t="s">
        <v>58</v>
      </c>
      <c r="M52" s="53">
        <v>267.93332300000003</v>
      </c>
      <c r="N52" s="53">
        <v>191.94392900000005</v>
      </c>
      <c r="O52" s="28" t="s">
        <v>58</v>
      </c>
      <c r="P52" s="47" t="s">
        <v>58</v>
      </c>
      <c r="Q52" s="53">
        <v>185.27199728353827</v>
      </c>
      <c r="R52" s="53" t="s">
        <v>58</v>
      </c>
      <c r="S52" s="53">
        <v>235.84148399999998</v>
      </c>
      <c r="T52" s="53">
        <v>341.37421999999998</v>
      </c>
      <c r="U52" s="28" t="s">
        <v>58</v>
      </c>
      <c r="V52" s="29" t="s">
        <v>58</v>
      </c>
      <c r="W52" s="27"/>
      <c r="X52" s="27" t="s">
        <v>81</v>
      </c>
      <c r="Y52" s="27"/>
      <c r="Z52" s="27"/>
      <c r="AA52" s="30">
        <v>12161.157746961</v>
      </c>
      <c r="AB52" s="31"/>
      <c r="AC52" s="31">
        <v>517.89385500000003</v>
      </c>
      <c r="AD52" s="31">
        <v>324.56786699999986</v>
      </c>
      <c r="AE52" s="31">
        <v>344.81010600000002</v>
      </c>
      <c r="AF52" s="31"/>
      <c r="AG52" s="31">
        <v>427.746216</v>
      </c>
      <c r="AH52" s="31"/>
      <c r="AI52" s="31">
        <v>262.82973500000003</v>
      </c>
      <c r="AJ52" s="31">
        <v>272.25273199999992</v>
      </c>
      <c r="AK52" s="31">
        <v>273.80380200000002</v>
      </c>
      <c r="AL52" s="31">
        <v>180.58555799999999</v>
      </c>
      <c r="AM52" s="31"/>
      <c r="AN52" s="31">
        <v>413.87750400000004</v>
      </c>
      <c r="AO52" s="31"/>
      <c r="AP52" s="31">
        <v>251.54450800000001</v>
      </c>
      <c r="AQ52" s="31">
        <v>257.23807099999999</v>
      </c>
      <c r="AR52" s="31">
        <v>267.08971600000001</v>
      </c>
      <c r="AS52" s="31">
        <v>173.97516999999999</v>
      </c>
      <c r="AT52" s="31"/>
      <c r="AU52" s="31">
        <v>448.69429900000006</v>
      </c>
      <c r="AV52" s="31"/>
      <c r="AW52" s="31">
        <v>267.93332300000003</v>
      </c>
      <c r="AX52" s="31">
        <v>268.77506399999999</v>
      </c>
      <c r="AY52" s="31">
        <v>285.31359999999995</v>
      </c>
      <c r="AZ52" s="31">
        <v>191.94392900000005</v>
      </c>
      <c r="BA52" s="31"/>
      <c r="BB52" s="31">
        <v>523.54513199999997</v>
      </c>
      <c r="BC52" s="31"/>
      <c r="BD52" s="31">
        <v>235.84148399999998</v>
      </c>
      <c r="BE52" s="31">
        <v>233.66265499999997</v>
      </c>
      <c r="BF52" s="31">
        <v>286.74814800000001</v>
      </c>
      <c r="BG52" s="31">
        <v>341.37421999999998</v>
      </c>
      <c r="BH52" s="30">
        <v>567.29637500000001</v>
      </c>
      <c r="BI52" s="30">
        <v>247.34898699999997</v>
      </c>
      <c r="BJ52" s="30">
        <v>-16.95666899999992</v>
      </c>
      <c r="BK52" s="30">
        <v>-208.40483900000004</v>
      </c>
      <c r="BL52" s="30">
        <v>-392.68572700000004</v>
      </c>
      <c r="BM52" s="30"/>
      <c r="BN52" s="30">
        <v>835.03408000000002</v>
      </c>
      <c r="BO52" s="30">
        <v>1371.231818</v>
      </c>
      <c r="BP52" s="30">
        <v>1657.979965</v>
      </c>
      <c r="BQ52" s="30">
        <v>1890.2373520000001</v>
      </c>
      <c r="BR52" s="30">
        <v>1851.0788359999999</v>
      </c>
      <c r="BS52" s="30"/>
      <c r="BT52" s="31">
        <v>209.03217999999998</v>
      </c>
      <c r="BU52" s="31">
        <v>119.88271</v>
      </c>
      <c r="BV52" s="31">
        <v>66.796545000000037</v>
      </c>
      <c r="BW52" s="31">
        <v>85.192629000000011</v>
      </c>
      <c r="BX52" s="27">
        <v>746.13772700000015</v>
      </c>
      <c r="BZ52" s="27">
        <v>1002.782963</v>
      </c>
      <c r="CB52" s="27">
        <v>680.30001700000003</v>
      </c>
      <c r="CD52" s="27">
        <v>1097.626505</v>
      </c>
      <c r="CE52" s="27">
        <v>1043.955935</v>
      </c>
      <c r="CF52" s="27">
        <v>888.42114700000002</v>
      </c>
      <c r="CG52" s="27">
        <v>680.30001700000003</v>
      </c>
      <c r="CI52" s="27">
        <v>1013.965916</v>
      </c>
      <c r="CJ52" s="27">
        <v>911.56861700000002</v>
      </c>
      <c r="CK52" s="27">
        <v>911.56861700000002</v>
      </c>
      <c r="CL52" s="27">
        <v>746.13772700000015</v>
      </c>
    </row>
    <row r="53" spans="1:90" ht="16.5" customHeight="1" x14ac:dyDescent="0.25">
      <c r="A53" s="50"/>
      <c r="B53" s="27" t="s">
        <v>156</v>
      </c>
      <c r="C53" s="51">
        <v>45152</v>
      </c>
      <c r="D53" s="52" t="s">
        <v>34</v>
      </c>
      <c r="E53" s="53">
        <v>14809.095931839944</v>
      </c>
      <c r="F53" s="53"/>
      <c r="G53" s="53">
        <v>8793.4406990000007</v>
      </c>
      <c r="H53" s="53">
        <v>8351.0003510000006</v>
      </c>
      <c r="I53" s="28" t="s">
        <v>58</v>
      </c>
      <c r="J53" s="47" t="s">
        <v>58</v>
      </c>
      <c r="K53" s="53">
        <v>3904.1798693025717</v>
      </c>
      <c r="L53" s="53" t="s">
        <v>58</v>
      </c>
      <c r="M53" s="53">
        <v>1204.200955</v>
      </c>
      <c r="N53" s="53">
        <v>1593.6507530000001</v>
      </c>
      <c r="O53" s="28" t="s">
        <v>58</v>
      </c>
      <c r="P53" s="47" t="s">
        <v>58</v>
      </c>
      <c r="Q53" s="53">
        <v>1254</v>
      </c>
      <c r="R53" s="53" t="s">
        <v>58</v>
      </c>
      <c r="S53" s="53">
        <v>-598.11958300000003</v>
      </c>
      <c r="T53" s="53">
        <v>-790.50289899999996</v>
      </c>
      <c r="U53" s="28" t="s">
        <v>58</v>
      </c>
      <c r="V53" s="29" t="s">
        <v>58</v>
      </c>
      <c r="W53" s="27"/>
      <c r="X53" s="27" t="s">
        <v>81</v>
      </c>
      <c r="Y53" s="27"/>
      <c r="Z53" s="27"/>
      <c r="AA53" s="30">
        <v>83374.261205000003</v>
      </c>
      <c r="AB53" s="31"/>
      <c r="AC53" s="31">
        <v>12415.000029000001</v>
      </c>
      <c r="AD53" s="31">
        <v>12477.122418999999</v>
      </c>
      <c r="AE53" s="31">
        <v>17840.091248000001</v>
      </c>
      <c r="AF53" s="31"/>
      <c r="AG53" s="31">
        <v>405.05553700000007</v>
      </c>
      <c r="AH53" s="31"/>
      <c r="AI53" s="31">
        <v>242.71572900000001</v>
      </c>
      <c r="AJ53" s="31">
        <v>3419.0995829999993</v>
      </c>
      <c r="AK53" s="31">
        <v>7752.5505929999999</v>
      </c>
      <c r="AL53" s="31">
        <v>749.58584900000005</v>
      </c>
      <c r="AM53" s="31"/>
      <c r="AN53" s="31">
        <v>-223.491737</v>
      </c>
      <c r="AO53" s="31"/>
      <c r="AP53" s="31">
        <v>-271.363404</v>
      </c>
      <c r="AQ53" s="31">
        <v>2828.0746130000007</v>
      </c>
      <c r="AR53" s="31">
        <v>7029.5782230000004</v>
      </c>
      <c r="AS53" s="31">
        <v>410.49325199999998</v>
      </c>
      <c r="AT53" s="31"/>
      <c r="AU53" s="31">
        <v>1935.7484400000001</v>
      </c>
      <c r="AV53" s="31"/>
      <c r="AW53" s="31">
        <v>1204.200955</v>
      </c>
      <c r="AX53" s="31">
        <v>3965.5350770000005</v>
      </c>
      <c r="AY53" s="31">
        <v>8198.1850329999997</v>
      </c>
      <c r="AZ53" s="31">
        <v>1593.6507530000001</v>
      </c>
      <c r="BA53" s="31"/>
      <c r="BB53" s="31">
        <v>-1890.1212740000001</v>
      </c>
      <c r="BC53" s="31"/>
      <c r="BD53" s="31">
        <v>-598.11958300000003</v>
      </c>
      <c r="BE53" s="31">
        <v>4152.4732589999994</v>
      </c>
      <c r="BF53" s="31">
        <v>4837.7931630000003</v>
      </c>
      <c r="BG53" s="31">
        <v>-790.50289899999996</v>
      </c>
      <c r="BH53" s="30">
        <v>17965.003977000004</v>
      </c>
      <c r="BI53" s="30">
        <v>38564.955906000003</v>
      </c>
      <c r="BJ53" s="30">
        <v>42035.112299</v>
      </c>
      <c r="BK53" s="30">
        <v>48180.320418000003</v>
      </c>
      <c r="BL53" s="30">
        <v>50513.188485999999</v>
      </c>
      <c r="BM53" s="30"/>
      <c r="BN53" s="30">
        <v>4991.5305310000003</v>
      </c>
      <c r="BO53" s="30">
        <v>7153.7416739999999</v>
      </c>
      <c r="BP53" s="30">
        <v>11662.758161</v>
      </c>
      <c r="BQ53" s="30">
        <v>18044.743319000001</v>
      </c>
      <c r="BR53" s="30">
        <v>18025.748223999999</v>
      </c>
      <c r="BS53" s="30"/>
      <c r="BT53" s="31">
        <v>3492.2941390000015</v>
      </c>
      <c r="BU53" s="31">
        <v>1739.157537</v>
      </c>
      <c r="BV53" s="31">
        <v>3.9732609999997521</v>
      </c>
      <c r="BW53" s="31">
        <v>386.60914700000012</v>
      </c>
      <c r="BX53" s="27">
        <v>4152.6315489999997</v>
      </c>
      <c r="BZ53" s="27">
        <v>14099.468550000001</v>
      </c>
      <c r="CB53" s="27">
        <v>-2266.9069250000002</v>
      </c>
      <c r="CD53" s="27">
        <v>7601.6439399999999</v>
      </c>
      <c r="CE53" s="27">
        <v>7100.1451479999996</v>
      </c>
      <c r="CF53" s="27">
        <v>1977.9705680000002</v>
      </c>
      <c r="CG53" s="27">
        <v>-2266.9069250000002</v>
      </c>
      <c r="CI53" s="27">
        <v>14961.571818</v>
      </c>
      <c r="CJ53" s="27">
        <v>10611.659045</v>
      </c>
      <c r="CK53" s="27">
        <v>10611.659045</v>
      </c>
      <c r="CL53" s="27">
        <v>4152.6315489999997</v>
      </c>
    </row>
    <row r="54" spans="1:90" ht="16.5" customHeight="1" x14ac:dyDescent="0.25">
      <c r="A54" s="50"/>
      <c r="B54" s="27" t="s">
        <v>121</v>
      </c>
      <c r="C54" s="51">
        <v>45152</v>
      </c>
      <c r="D54" s="52" t="s">
        <v>34</v>
      </c>
      <c r="E54" s="53">
        <v>17171.631603959257</v>
      </c>
      <c r="F54" s="53"/>
      <c r="G54" s="53">
        <v>15253.455999999998</v>
      </c>
      <c r="H54" s="53">
        <v>10731.798000000001</v>
      </c>
      <c r="I54" s="28" t="s">
        <v>58</v>
      </c>
      <c r="J54" s="47" t="s">
        <v>58</v>
      </c>
      <c r="K54" s="53">
        <v>5441</v>
      </c>
      <c r="L54" s="53" t="s">
        <v>58</v>
      </c>
      <c r="M54" s="53">
        <v>4530.45</v>
      </c>
      <c r="N54" s="53">
        <v>4114.3169999999991</v>
      </c>
      <c r="O54" s="28" t="s">
        <v>58</v>
      </c>
      <c r="P54" s="47" t="s">
        <v>58</v>
      </c>
      <c r="Q54" s="53">
        <v>-1238.82090338746</v>
      </c>
      <c r="R54" s="53" t="s">
        <v>58</v>
      </c>
      <c r="S54" s="53">
        <v>645.36400000000003</v>
      </c>
      <c r="T54" s="53">
        <v>1392.155</v>
      </c>
      <c r="U54" s="28" t="s">
        <v>58</v>
      </c>
      <c r="V54" s="29" t="s">
        <v>58</v>
      </c>
      <c r="W54" s="27"/>
      <c r="X54" s="27" t="s">
        <v>81</v>
      </c>
      <c r="Y54" s="27"/>
      <c r="Z54" s="27"/>
      <c r="AA54" s="30">
        <v>74760</v>
      </c>
      <c r="AB54" s="31"/>
      <c r="AC54" s="31">
        <v>20203.062000000002</v>
      </c>
      <c r="AD54" s="31">
        <v>15287.251000000004</v>
      </c>
      <c r="AE54" s="31">
        <v>12551.972</v>
      </c>
      <c r="AF54" s="31"/>
      <c r="AG54" s="31">
        <v>7961.8580000000002</v>
      </c>
      <c r="AH54" s="31"/>
      <c r="AI54" s="31">
        <v>5450.9030000000002</v>
      </c>
      <c r="AJ54" s="31">
        <v>5579.7630000000008</v>
      </c>
      <c r="AK54" s="31">
        <v>4923.3090000000002</v>
      </c>
      <c r="AL54" s="31">
        <v>4143.1610000000001</v>
      </c>
      <c r="AM54" s="31"/>
      <c r="AN54" s="31">
        <v>4186.2419999999993</v>
      </c>
      <c r="AO54" s="31"/>
      <c r="AP54" s="31">
        <v>1974.519</v>
      </c>
      <c r="AQ54" s="31">
        <v>2847.0579999999995</v>
      </c>
      <c r="AR54" s="31">
        <v>2596.4359999999997</v>
      </c>
      <c r="AS54" s="31">
        <v>2170.268</v>
      </c>
      <c r="AT54" s="31"/>
      <c r="AU54" s="31">
        <v>7994.7769999999991</v>
      </c>
      <c r="AV54" s="31"/>
      <c r="AW54" s="31">
        <v>4530.45</v>
      </c>
      <c r="AX54" s="31">
        <v>5238.9160000000011</v>
      </c>
      <c r="AY54" s="31">
        <v>4674.4710000000005</v>
      </c>
      <c r="AZ54" s="31">
        <v>4114.3169999999991</v>
      </c>
      <c r="BA54" s="31"/>
      <c r="BB54" s="31">
        <v>1952.8710000000001</v>
      </c>
      <c r="BC54" s="31"/>
      <c r="BD54" s="31">
        <v>645.36400000000003</v>
      </c>
      <c r="BE54" s="31">
        <v>1010.6619999999994</v>
      </c>
      <c r="BF54" s="31">
        <v>1171.3130000000001</v>
      </c>
      <c r="BG54" s="31">
        <v>1392.155</v>
      </c>
      <c r="BH54" s="30">
        <v>18430.439999999999</v>
      </c>
      <c r="BI54" s="30">
        <v>30416.097000000002</v>
      </c>
      <c r="BJ54" s="30">
        <v>31331.550999999999</v>
      </c>
      <c r="BK54" s="30">
        <v>31914.610999999997</v>
      </c>
      <c r="BL54" s="30">
        <v>36221.784</v>
      </c>
      <c r="BM54" s="30"/>
      <c r="BN54" s="30">
        <v>11295.487999999999</v>
      </c>
      <c r="BO54" s="30">
        <v>12055.519</v>
      </c>
      <c r="BP54" s="30">
        <v>19452.178</v>
      </c>
      <c r="BQ54" s="30">
        <v>19970.278999999999</v>
      </c>
      <c r="BR54" s="30">
        <v>20039.224999999999</v>
      </c>
      <c r="BS54" s="30"/>
      <c r="BT54" s="31">
        <v>9864.4000000000015</v>
      </c>
      <c r="BU54" s="31">
        <v>4008.6579999999994</v>
      </c>
      <c r="BV54" s="31">
        <v>3342.6670000000017</v>
      </c>
      <c r="BW54" s="31">
        <v>3430.9819999999995</v>
      </c>
      <c r="BX54" s="27">
        <v>15959.341</v>
      </c>
      <c r="BZ54" s="27">
        <v>17908.164000000001</v>
      </c>
      <c r="CB54" s="27">
        <v>5086.3099999999995</v>
      </c>
      <c r="CD54" s="27">
        <v>4219.4939999999988</v>
      </c>
      <c r="CE54" s="27">
        <v>4134.8459999999995</v>
      </c>
      <c r="CF54" s="27">
        <v>4207.7420000000002</v>
      </c>
      <c r="CG54" s="27">
        <v>5086.3099999999995</v>
      </c>
      <c r="CI54" s="27">
        <v>18558.154000000002</v>
      </c>
      <c r="CJ54" s="27">
        <v>16625.154000000002</v>
      </c>
      <c r="CK54" s="27">
        <v>16625.154000000002</v>
      </c>
      <c r="CL54" s="27">
        <v>15959.341</v>
      </c>
    </row>
    <row r="55" spans="1:90" ht="16.5" customHeight="1" x14ac:dyDescent="0.25">
      <c r="A55" s="50"/>
      <c r="B55" s="27" t="s">
        <v>157</v>
      </c>
      <c r="C55" s="51">
        <v>45153</v>
      </c>
      <c r="D55" s="52" t="s">
        <v>34</v>
      </c>
      <c r="E55" s="53">
        <v>9948</v>
      </c>
      <c r="F55" s="53"/>
      <c r="G55" s="53">
        <v>8297.2009999999991</v>
      </c>
      <c r="H55" s="53">
        <v>6475.951</v>
      </c>
      <c r="I55" s="28" t="s">
        <v>58</v>
      </c>
      <c r="J55" s="47" t="s">
        <v>58</v>
      </c>
      <c r="K55" s="53">
        <v>2497</v>
      </c>
      <c r="L55" s="53" t="s">
        <v>58</v>
      </c>
      <c r="M55" s="53">
        <v>1907.1209999999999</v>
      </c>
      <c r="N55" s="53">
        <v>1668.7120000000002</v>
      </c>
      <c r="O55" s="28" t="s">
        <v>58</v>
      </c>
      <c r="P55" s="47" t="s">
        <v>58</v>
      </c>
      <c r="Q55" s="53">
        <v>4816.7124599999997</v>
      </c>
      <c r="R55" s="53" t="s">
        <v>58</v>
      </c>
      <c r="S55" s="53">
        <v>2267.4650000000001</v>
      </c>
      <c r="T55" s="53">
        <v>2140.0169999999998</v>
      </c>
      <c r="U55" s="28" t="s">
        <v>58</v>
      </c>
      <c r="V55" s="29" t="s">
        <v>58</v>
      </c>
      <c r="W55" s="27"/>
      <c r="X55" s="27" t="s">
        <v>81</v>
      </c>
      <c r="Y55" s="27"/>
      <c r="Z55" s="27"/>
      <c r="AA55" s="30">
        <v>167010</v>
      </c>
      <c r="AB55" s="31"/>
      <c r="AC55" s="31">
        <v>10841.207</v>
      </c>
      <c r="AD55" s="31">
        <v>17553.280000000002</v>
      </c>
      <c r="AE55" s="31">
        <v>6887.19</v>
      </c>
      <c r="AF55" s="31"/>
      <c r="AG55" s="31">
        <v>3419.2489999999998</v>
      </c>
      <c r="AH55" s="31"/>
      <c r="AI55" s="31">
        <v>2513.2190000000001</v>
      </c>
      <c r="AJ55" s="31">
        <v>6341.2269999999999</v>
      </c>
      <c r="AK55" s="31">
        <v>2022.979</v>
      </c>
      <c r="AL55" s="31">
        <v>2106.4780000000001</v>
      </c>
      <c r="AM55" s="31"/>
      <c r="AN55" s="31">
        <v>2436.9630000000002</v>
      </c>
      <c r="AO55" s="31"/>
      <c r="AP55" s="31">
        <v>1719.069</v>
      </c>
      <c r="AQ55" s="31">
        <v>5191.4079999999994</v>
      </c>
      <c r="AR55" s="31">
        <v>1254.9480000000001</v>
      </c>
      <c r="AS55" s="31">
        <v>1531.223</v>
      </c>
      <c r="AT55" s="31"/>
      <c r="AU55" s="31">
        <v>2705.2860000000001</v>
      </c>
      <c r="AV55" s="31"/>
      <c r="AW55" s="31">
        <v>1907.1209999999999</v>
      </c>
      <c r="AX55" s="31">
        <v>5365.4209999999994</v>
      </c>
      <c r="AY55" s="31">
        <v>1401.5459999999998</v>
      </c>
      <c r="AZ55" s="31">
        <v>1668.7120000000002</v>
      </c>
      <c r="BA55" s="31"/>
      <c r="BB55" s="31">
        <v>3835.607</v>
      </c>
      <c r="BC55" s="31"/>
      <c r="BD55" s="31">
        <v>2267.4650000000001</v>
      </c>
      <c r="BE55" s="31">
        <v>6123.6949999999997</v>
      </c>
      <c r="BF55" s="31">
        <v>1956.3589999999999</v>
      </c>
      <c r="BG55" s="31">
        <v>2140.0169999999998</v>
      </c>
      <c r="BH55" s="30">
        <v>1072.1159999999995</v>
      </c>
      <c r="BI55" s="30">
        <v>6221.8289999999997</v>
      </c>
      <c r="BJ55" s="30">
        <v>7643.2719999999999</v>
      </c>
      <c r="BK55" s="30">
        <v>5146.6249999999991</v>
      </c>
      <c r="BL55" s="30">
        <v>6393.7879999999996</v>
      </c>
      <c r="BM55" s="30"/>
      <c r="BN55" s="30">
        <v>19337.844000000001</v>
      </c>
      <c r="BO55" s="30">
        <v>29103.809000000001</v>
      </c>
      <c r="BP55" s="30">
        <v>31068.654999999999</v>
      </c>
      <c r="BQ55" s="30">
        <v>39860.968999999997</v>
      </c>
      <c r="BR55" s="30">
        <v>42137.133999999998</v>
      </c>
      <c r="BS55" s="30"/>
      <c r="BT55" s="31">
        <v>9846.6050000000014</v>
      </c>
      <c r="BU55" s="31">
        <v>571.88800000000015</v>
      </c>
      <c r="BV55" s="31">
        <v>2111.2460000000001</v>
      </c>
      <c r="BW55" s="31">
        <v>541.96400000000017</v>
      </c>
      <c r="BX55" s="27">
        <v>6306.1250000000009</v>
      </c>
      <c r="BZ55" s="27">
        <v>9472.2529999999988</v>
      </c>
      <c r="CB55" s="27">
        <v>8427.6910000000007</v>
      </c>
      <c r="CD55" s="27">
        <v>12487.536</v>
      </c>
      <c r="CE55" s="27">
        <v>11915.661</v>
      </c>
      <c r="CF55" s="27">
        <v>9781.5550000000003</v>
      </c>
      <c r="CG55" s="27">
        <v>8427.6910000000007</v>
      </c>
      <c r="CI55" s="27">
        <v>10342.799999999999</v>
      </c>
      <c r="CJ55" s="27">
        <v>7135.7829999999994</v>
      </c>
      <c r="CK55" s="27">
        <v>7135.7829999999994</v>
      </c>
      <c r="CL55" s="27">
        <v>6306.1250000000009</v>
      </c>
    </row>
    <row r="56" spans="1:90" ht="16.5" customHeight="1" x14ac:dyDescent="0.25">
      <c r="A56" s="50"/>
      <c r="B56" s="27" t="s">
        <v>158</v>
      </c>
      <c r="C56" s="51">
        <v>45154</v>
      </c>
      <c r="D56" s="52" t="s">
        <v>34</v>
      </c>
      <c r="E56" s="53">
        <v>24800.174632047743</v>
      </c>
      <c r="F56" s="53"/>
      <c r="G56" s="53">
        <v>20763.944594000001</v>
      </c>
      <c r="H56" s="53">
        <v>13348.871207</v>
      </c>
      <c r="I56" s="28" t="s">
        <v>58</v>
      </c>
      <c r="J56" s="47" t="s">
        <v>58</v>
      </c>
      <c r="K56" s="53">
        <v>1772</v>
      </c>
      <c r="L56" s="53" t="s">
        <v>58</v>
      </c>
      <c r="M56" s="53">
        <v>1239.3306289999998</v>
      </c>
      <c r="N56" s="53">
        <v>1098.99254</v>
      </c>
      <c r="O56" s="28" t="s">
        <v>58</v>
      </c>
      <c r="P56" s="47" t="s">
        <v>58</v>
      </c>
      <c r="Q56" s="53">
        <v>870</v>
      </c>
      <c r="R56" s="53" t="s">
        <v>58</v>
      </c>
      <c r="S56" s="53">
        <v>399.10187000000008</v>
      </c>
      <c r="T56" s="53">
        <v>352.57263999999998</v>
      </c>
      <c r="U56" s="28" t="s">
        <v>58</v>
      </c>
      <c r="V56" s="29" t="s">
        <v>58</v>
      </c>
      <c r="W56" s="27"/>
      <c r="X56" s="27" t="s">
        <v>81</v>
      </c>
      <c r="Y56" s="27"/>
      <c r="Z56" s="27"/>
      <c r="AA56" s="30">
        <v>25535.201944320001</v>
      </c>
      <c r="AB56" s="31"/>
      <c r="AC56" s="31">
        <v>23545.297930000001</v>
      </c>
      <c r="AD56" s="31">
        <v>18649.295502000001</v>
      </c>
      <c r="AE56" s="31">
        <v>17097.753385</v>
      </c>
      <c r="AF56" s="31"/>
      <c r="AG56" s="31">
        <v>5641.8824789999999</v>
      </c>
      <c r="AH56" s="31"/>
      <c r="AI56" s="31">
        <v>4808.2091760000003</v>
      </c>
      <c r="AJ56" s="31">
        <v>4369.2650360000007</v>
      </c>
      <c r="AK56" s="31">
        <v>4085.9275689999999</v>
      </c>
      <c r="AL56" s="31">
        <v>3134.491168</v>
      </c>
      <c r="AM56" s="31"/>
      <c r="AN56" s="31">
        <v>1484.488785</v>
      </c>
      <c r="AO56" s="31"/>
      <c r="AP56" s="31">
        <v>872.85920799999985</v>
      </c>
      <c r="AQ56" s="31">
        <v>1130.7290320000006</v>
      </c>
      <c r="AR56" s="31">
        <v>1009.921891</v>
      </c>
      <c r="AS56" s="31">
        <v>831.61354600000004</v>
      </c>
      <c r="AT56" s="31"/>
      <c r="AU56" s="31">
        <v>1992.8226070000001</v>
      </c>
      <c r="AV56" s="31"/>
      <c r="AW56" s="31">
        <v>1239.3306289999998</v>
      </c>
      <c r="AX56" s="31">
        <v>1471.7155410000007</v>
      </c>
      <c r="AY56" s="31">
        <v>1307.9090019999999</v>
      </c>
      <c r="AZ56" s="31">
        <v>1098.99254</v>
      </c>
      <c r="BA56" s="31"/>
      <c r="BB56" s="31">
        <v>610.26649299999997</v>
      </c>
      <c r="BC56" s="31"/>
      <c r="BD56" s="31">
        <v>399.10187000000008</v>
      </c>
      <c r="BE56" s="31">
        <v>574.40905599999996</v>
      </c>
      <c r="BF56" s="31">
        <v>1195.158273</v>
      </c>
      <c r="BG56" s="31">
        <v>352.57263999999998</v>
      </c>
      <c r="BH56" s="30">
        <v>1269.3859400000001</v>
      </c>
      <c r="BI56" s="30">
        <v>2346.910797</v>
      </c>
      <c r="BJ56" s="30">
        <v>3238.6188200000001</v>
      </c>
      <c r="BK56" s="30">
        <v>3416.7496129999995</v>
      </c>
      <c r="BL56" s="30">
        <v>2866.9540639999996</v>
      </c>
      <c r="BM56" s="30"/>
      <c r="BN56" s="30">
        <v>336.51299299999999</v>
      </c>
      <c r="BO56" s="30">
        <v>1105.5422679999999</v>
      </c>
      <c r="BP56" s="30">
        <v>2301.6872400000002</v>
      </c>
      <c r="BQ56" s="30">
        <v>2865.436009</v>
      </c>
      <c r="BR56" s="30">
        <v>3211.2907169999999</v>
      </c>
      <c r="BS56" s="30"/>
      <c r="BT56" s="31">
        <v>7983.5472320000008</v>
      </c>
      <c r="BU56" s="31">
        <v>645.65196100000014</v>
      </c>
      <c r="BV56" s="31">
        <v>636.73997800000006</v>
      </c>
      <c r="BW56" s="31">
        <v>512.25097300000004</v>
      </c>
      <c r="BX56" s="27">
        <v>3359.7951989999997</v>
      </c>
      <c r="BZ56" s="27">
        <v>4772.4471500000009</v>
      </c>
      <c r="CB56" s="27">
        <v>738.76363300000003</v>
      </c>
      <c r="CD56" s="27">
        <v>2521.2418390000003</v>
      </c>
      <c r="CE56" s="27">
        <v>2379.8338220000001</v>
      </c>
      <c r="CF56" s="27">
        <v>1815.3527340000001</v>
      </c>
      <c r="CG56" s="27">
        <v>738.76363300000003</v>
      </c>
      <c r="CI56" s="27">
        <v>5117.947712000001</v>
      </c>
      <c r="CJ56" s="27">
        <v>4022.05224</v>
      </c>
      <c r="CK56" s="27">
        <v>4022.05224</v>
      </c>
      <c r="CL56" s="27">
        <v>3359.7951989999997</v>
      </c>
    </row>
    <row r="57" spans="1:90" ht="16.5" customHeight="1" x14ac:dyDescent="0.25">
      <c r="A57" s="50"/>
      <c r="B57" s="27" t="s">
        <v>159</v>
      </c>
      <c r="C57" s="51">
        <v>45155</v>
      </c>
      <c r="D57" s="52" t="s">
        <v>34</v>
      </c>
      <c r="E57" s="53">
        <v>58175.5</v>
      </c>
      <c r="F57" s="53"/>
      <c r="G57" s="53">
        <v>51334.587</v>
      </c>
      <c r="H57" s="53">
        <v>34029.891000000003</v>
      </c>
      <c r="I57" s="28" t="s">
        <v>58</v>
      </c>
      <c r="J57" s="47" t="s">
        <v>58</v>
      </c>
      <c r="K57" s="53">
        <v>4278</v>
      </c>
      <c r="L57" s="53" t="s">
        <v>58</v>
      </c>
      <c r="M57" s="53">
        <v>3138.174</v>
      </c>
      <c r="N57" s="53">
        <v>2748.2340000000004</v>
      </c>
      <c r="O57" s="28" t="s">
        <v>58</v>
      </c>
      <c r="P57" s="47" t="s">
        <v>58</v>
      </c>
      <c r="Q57" s="53">
        <v>2448.2484243111335</v>
      </c>
      <c r="R57" s="53" t="s">
        <v>58</v>
      </c>
      <c r="S57" s="53">
        <v>1354.1179999999999</v>
      </c>
      <c r="T57" s="53">
        <v>1676.0940000000001</v>
      </c>
      <c r="U57" s="28" t="s">
        <v>58</v>
      </c>
      <c r="V57" s="29" t="s">
        <v>58</v>
      </c>
      <c r="W57" s="27"/>
      <c r="X57" s="27" t="s">
        <v>81</v>
      </c>
      <c r="Y57" s="27"/>
      <c r="Z57" s="27"/>
      <c r="AA57" s="30">
        <v>123868.8</v>
      </c>
      <c r="AB57" s="31"/>
      <c r="AC57" s="31">
        <v>61297.14499999999</v>
      </c>
      <c r="AD57" s="31">
        <v>45392.547999999966</v>
      </c>
      <c r="AE57" s="31">
        <v>41025.873</v>
      </c>
      <c r="AF57" s="31"/>
      <c r="AG57" s="31">
        <v>11187.55</v>
      </c>
      <c r="AH57" s="31"/>
      <c r="AI57" s="31">
        <v>9220.02</v>
      </c>
      <c r="AJ57" s="31">
        <v>8339.5849999999991</v>
      </c>
      <c r="AK57" s="31">
        <v>7246.5240000000003</v>
      </c>
      <c r="AL57" s="31">
        <v>6131.7629999999999</v>
      </c>
      <c r="AM57" s="31"/>
      <c r="AN57" s="31">
        <v>3897.2330000000002</v>
      </c>
      <c r="AO57" s="31"/>
      <c r="AP57" s="31">
        <v>2190.04</v>
      </c>
      <c r="AQ57" s="31">
        <v>3178.3819999999996</v>
      </c>
      <c r="AR57" s="31">
        <v>2198.5709999999999</v>
      </c>
      <c r="AS57" s="31">
        <v>2169.3850000000002</v>
      </c>
      <c r="AT57" s="31"/>
      <c r="AU57" s="31">
        <v>5052.902</v>
      </c>
      <c r="AV57" s="31"/>
      <c r="AW57" s="31">
        <v>3138.174</v>
      </c>
      <c r="AX57" s="31">
        <v>3949.2589999999996</v>
      </c>
      <c r="AY57" s="31">
        <v>2864.8649999999998</v>
      </c>
      <c r="AZ57" s="31">
        <v>2748.2340000000004</v>
      </c>
      <c r="BA57" s="31"/>
      <c r="BB57" s="31">
        <v>3017.6979999999999</v>
      </c>
      <c r="BC57" s="31"/>
      <c r="BD57" s="31">
        <v>1354.1179999999999</v>
      </c>
      <c r="BE57" s="31">
        <v>3363.8949999999995</v>
      </c>
      <c r="BF57" s="31">
        <v>1775.32</v>
      </c>
      <c r="BG57" s="31">
        <v>1676.0940000000001</v>
      </c>
      <c r="BH57" s="30">
        <v>3809.047</v>
      </c>
      <c r="BI57" s="30">
        <v>7438.9980000000014</v>
      </c>
      <c r="BJ57" s="30">
        <v>7298.7439999999988</v>
      </c>
      <c r="BK57" s="30">
        <v>7716.7380000000003</v>
      </c>
      <c r="BL57" s="30">
        <v>10515.099</v>
      </c>
      <c r="BM57" s="30"/>
      <c r="BN57" s="30">
        <v>6693.3149999999996</v>
      </c>
      <c r="BO57" s="30">
        <v>9005.2870000000003</v>
      </c>
      <c r="BP57" s="30">
        <v>10783.487999999999</v>
      </c>
      <c r="BQ57" s="30">
        <v>25409.402999999998</v>
      </c>
      <c r="BR57" s="30">
        <v>26329.978999999999</v>
      </c>
      <c r="BS57" s="30"/>
      <c r="BT57" s="31">
        <v>20576.375999999997</v>
      </c>
      <c r="BU57" s="31">
        <v>1510.0299999999993</v>
      </c>
      <c r="BV57" s="31">
        <v>1525.37</v>
      </c>
      <c r="BW57" s="31">
        <v>1217.0340000000006</v>
      </c>
      <c r="BX57" s="27">
        <v>8789.0220000000008</v>
      </c>
      <c r="BZ57" s="27">
        <v>11867.026</v>
      </c>
      <c r="CB57" s="27">
        <v>4540.46</v>
      </c>
      <c r="CD57" s="27">
        <v>8169.4269999999988</v>
      </c>
      <c r="CE57" s="27">
        <v>8156.9129999999996</v>
      </c>
      <c r="CF57" s="27">
        <v>5431.76</v>
      </c>
      <c r="CG57" s="27">
        <v>4540.46</v>
      </c>
      <c r="CI57" s="27">
        <v>12700.531999999999</v>
      </c>
      <c r="CJ57" s="27">
        <v>10143.857</v>
      </c>
      <c r="CK57" s="27">
        <v>10143.857</v>
      </c>
      <c r="CL57" s="27">
        <v>8789.0220000000008</v>
      </c>
    </row>
    <row r="58" spans="1:90" ht="16.5" customHeight="1" x14ac:dyDescent="0.25">
      <c r="A58" s="50"/>
      <c r="B58" s="27" t="s">
        <v>160</v>
      </c>
      <c r="C58" s="51">
        <v>45155</v>
      </c>
      <c r="D58" s="52" t="s">
        <v>34</v>
      </c>
      <c r="E58" s="53" t="s">
        <v>79</v>
      </c>
      <c r="F58" s="53"/>
      <c r="G58" s="53">
        <v>4683.7190000000001</v>
      </c>
      <c r="H58" s="53">
        <v>10719.021000000001</v>
      </c>
      <c r="I58" s="28" t="s">
        <v>58</v>
      </c>
      <c r="J58" s="47" t="s">
        <v>58</v>
      </c>
      <c r="K58" s="53" t="s">
        <v>79</v>
      </c>
      <c r="L58" s="53" t="s">
        <v>58</v>
      </c>
      <c r="M58" s="53">
        <v>1078.4280000000001</v>
      </c>
      <c r="N58" s="53">
        <v>1365.509</v>
      </c>
      <c r="O58" s="28" t="s">
        <v>58</v>
      </c>
      <c r="P58" s="47" t="s">
        <v>58</v>
      </c>
      <c r="Q58" s="53">
        <v>6050</v>
      </c>
      <c r="R58" s="53" t="s">
        <v>58</v>
      </c>
      <c r="S58" s="53">
        <v>632.12</v>
      </c>
      <c r="T58" s="53">
        <v>1511.1610000000001</v>
      </c>
      <c r="U58" s="28" t="s">
        <v>58</v>
      </c>
      <c r="V58" s="29" t="s">
        <v>58</v>
      </c>
      <c r="W58" s="27"/>
      <c r="X58" s="27" t="s">
        <v>81</v>
      </c>
      <c r="Y58" s="27"/>
      <c r="Z58" s="27"/>
      <c r="AA58" s="30">
        <v>31795.800199199999</v>
      </c>
      <c r="AB58" s="31"/>
      <c r="AC58" s="31">
        <v>17501.637999999999</v>
      </c>
      <c r="AD58" s="31">
        <v>13452.810999999998</v>
      </c>
      <c r="AE58" s="31">
        <v>12846.076999999999</v>
      </c>
      <c r="AF58" s="31"/>
      <c r="AG58" s="31">
        <v>2597.973</v>
      </c>
      <c r="AH58" s="31"/>
      <c r="AI58" s="31">
        <v>1506.3679999999999</v>
      </c>
      <c r="AJ58" s="31">
        <v>1662.8460000000005</v>
      </c>
      <c r="AK58" s="31">
        <v>1329.0170000000001</v>
      </c>
      <c r="AL58" s="31">
        <v>1613.9839999999999</v>
      </c>
      <c r="AM58" s="31"/>
      <c r="AN58" s="31">
        <v>1707.09</v>
      </c>
      <c r="AO58" s="31"/>
      <c r="AP58" s="31">
        <v>837.58100000000002</v>
      </c>
      <c r="AQ58" s="31">
        <v>696.4369999999999</v>
      </c>
      <c r="AR58" s="31">
        <v>745.15499999999997</v>
      </c>
      <c r="AS58" s="31">
        <v>1124.1120000000001</v>
      </c>
      <c r="AT58" s="31"/>
      <c r="AU58" s="31">
        <v>1979.0929999999998</v>
      </c>
      <c r="AV58" s="31"/>
      <c r="AW58" s="31">
        <v>1078.4280000000001</v>
      </c>
      <c r="AX58" s="31">
        <v>1099.8919999999998</v>
      </c>
      <c r="AY58" s="31">
        <v>981.52499999999998</v>
      </c>
      <c r="AZ58" s="31">
        <v>1365.509</v>
      </c>
      <c r="BA58" s="31"/>
      <c r="BB58" s="31">
        <v>2494.66</v>
      </c>
      <c r="BC58" s="31"/>
      <c r="BD58" s="31">
        <v>632.12</v>
      </c>
      <c r="BE58" s="31">
        <v>1881.143</v>
      </c>
      <c r="BF58" s="31">
        <v>1638.607</v>
      </c>
      <c r="BG58" s="31">
        <v>1511.1610000000001</v>
      </c>
      <c r="BH58" s="30">
        <v>-2622.2440000000001</v>
      </c>
      <c r="BI58" s="30">
        <v>-1224.2939999999981</v>
      </c>
      <c r="BJ58" s="30">
        <v>-2738.5119999999988</v>
      </c>
      <c r="BK58" s="30">
        <v>-4977.84</v>
      </c>
      <c r="BL58" s="30">
        <v>-5805.4980000000014</v>
      </c>
      <c r="BM58" s="30"/>
      <c r="BN58" s="30">
        <v>9901.9879999999994</v>
      </c>
      <c r="BO58" s="30">
        <v>18650.7</v>
      </c>
      <c r="BP58" s="30">
        <v>20790.52</v>
      </c>
      <c r="BQ58" s="30">
        <v>23504.268</v>
      </c>
      <c r="BR58" s="30">
        <v>24184.275000000001</v>
      </c>
      <c r="BS58" s="30"/>
      <c r="BT58" s="31">
        <v>5467.1350000000002</v>
      </c>
      <c r="BU58" s="31">
        <v>370.08000000000015</v>
      </c>
      <c r="BV58" s="31">
        <v>256.83900000000006</v>
      </c>
      <c r="BW58" s="31">
        <v>307.78099999999995</v>
      </c>
      <c r="BX58" s="27">
        <v>3070.1220000000003</v>
      </c>
      <c r="BZ58" s="27">
        <v>4060.5099999999998</v>
      </c>
      <c r="CB58" s="27">
        <v>4692.018</v>
      </c>
      <c r="CD58" s="27">
        <v>5663.0289999999995</v>
      </c>
      <c r="CE58" s="27">
        <v>6014.41</v>
      </c>
      <c r="CF58" s="27">
        <v>6241.8559999999998</v>
      </c>
      <c r="CG58" s="27">
        <v>4692.018</v>
      </c>
      <c r="CI58" s="27">
        <v>4525.3539999999994</v>
      </c>
      <c r="CJ58" s="27">
        <v>3681.567</v>
      </c>
      <c r="CK58" s="27">
        <v>3681.567</v>
      </c>
      <c r="CL58" s="27">
        <v>3070.1220000000003</v>
      </c>
    </row>
    <row r="59" spans="1:90" ht="16.5" customHeight="1" x14ac:dyDescent="0.25">
      <c r="A59" s="50"/>
      <c r="B59" s="27" t="s">
        <v>161</v>
      </c>
      <c r="C59" s="51">
        <v>45155</v>
      </c>
      <c r="D59" s="52" t="s">
        <v>34</v>
      </c>
      <c r="E59" s="53">
        <v>21195.075681248571</v>
      </c>
      <c r="F59" s="53"/>
      <c r="G59" s="53">
        <v>16718.544999999998</v>
      </c>
      <c r="H59" s="53">
        <v>12093.811</v>
      </c>
      <c r="I59" s="28" t="s">
        <v>58</v>
      </c>
      <c r="J59" s="47" t="s">
        <v>58</v>
      </c>
      <c r="K59" s="53">
        <v>8688.9160243906372</v>
      </c>
      <c r="L59" s="53" t="s">
        <v>58</v>
      </c>
      <c r="M59" s="53">
        <v>6960.0519999999997</v>
      </c>
      <c r="N59" s="53">
        <v>4935.9639999999999</v>
      </c>
      <c r="O59" s="28" t="s">
        <v>58</v>
      </c>
      <c r="P59" s="47" t="s">
        <v>58</v>
      </c>
      <c r="Q59" s="53">
        <v>2989.0880458058373</v>
      </c>
      <c r="R59" s="53" t="s">
        <v>58</v>
      </c>
      <c r="S59" s="53">
        <v>2816.569</v>
      </c>
      <c r="T59" s="53">
        <v>1858.2139999999999</v>
      </c>
      <c r="U59" s="28" t="s">
        <v>58</v>
      </c>
      <c r="V59" s="29" t="s">
        <v>58</v>
      </c>
      <c r="W59" s="27"/>
      <c r="X59" s="27" t="s">
        <v>81</v>
      </c>
      <c r="Y59" s="27"/>
      <c r="Z59" s="27"/>
      <c r="AA59" s="30">
        <v>107404</v>
      </c>
      <c r="AB59" s="31"/>
      <c r="AC59" s="31">
        <v>22459.25</v>
      </c>
      <c r="AD59" s="31">
        <v>15507.46</v>
      </c>
      <c r="AE59" s="31">
        <v>14203.269</v>
      </c>
      <c r="AF59" s="31"/>
      <c r="AG59" s="31">
        <v>6686.5190000000002</v>
      </c>
      <c r="AH59" s="31"/>
      <c r="AI59" s="31">
        <v>5749.4979999999996</v>
      </c>
      <c r="AJ59" s="31">
        <v>5592.9040000000005</v>
      </c>
      <c r="AK59" s="31">
        <v>4810.4219999999996</v>
      </c>
      <c r="AL59" s="31">
        <v>3569.5450000000001</v>
      </c>
      <c r="AM59" s="31"/>
      <c r="AN59" s="31">
        <v>4767.4489999999996</v>
      </c>
      <c r="AO59" s="31"/>
      <c r="AP59" s="31">
        <v>4073.3399999999997</v>
      </c>
      <c r="AQ59" s="31">
        <v>4155.7659999999996</v>
      </c>
      <c r="AR59" s="31">
        <v>3592.614</v>
      </c>
      <c r="AS59" s="31">
        <v>2549.9859999999999</v>
      </c>
      <c r="AT59" s="31"/>
      <c r="AU59" s="31">
        <v>9311.2510000000002</v>
      </c>
      <c r="AV59" s="31"/>
      <c r="AW59" s="31">
        <v>6960.0519999999997</v>
      </c>
      <c r="AX59" s="31">
        <v>6743.6669999999995</v>
      </c>
      <c r="AY59" s="31">
        <v>6105.1859999999997</v>
      </c>
      <c r="AZ59" s="31">
        <v>4935.9639999999999</v>
      </c>
      <c r="BA59" s="31"/>
      <c r="BB59" s="31">
        <v>2661.1080000000002</v>
      </c>
      <c r="BC59" s="31"/>
      <c r="BD59" s="31">
        <v>2816.569</v>
      </c>
      <c r="BE59" s="31">
        <v>5996.2529999999997</v>
      </c>
      <c r="BF59" s="31">
        <v>2395.8319999999999</v>
      </c>
      <c r="BG59" s="31">
        <v>1858.2139999999999</v>
      </c>
      <c r="BH59" s="30">
        <v>10992.482999999998</v>
      </c>
      <c r="BI59" s="30">
        <v>23759.457999999995</v>
      </c>
      <c r="BJ59" s="30">
        <v>22743.439999999999</v>
      </c>
      <c r="BK59" s="30">
        <v>23110.114000000005</v>
      </c>
      <c r="BL59" s="30">
        <v>26067.64</v>
      </c>
      <c r="BM59" s="30"/>
      <c r="BN59" s="30">
        <v>21734.262999999999</v>
      </c>
      <c r="BO59" s="30">
        <v>23834.062000000002</v>
      </c>
      <c r="BP59" s="30">
        <v>25531.741999999998</v>
      </c>
      <c r="BQ59" s="30">
        <v>30895.050999999999</v>
      </c>
      <c r="BR59" s="30">
        <v>33852.508999999998</v>
      </c>
      <c r="BS59" s="30"/>
      <c r="BT59" s="31">
        <v>9881.3009999999995</v>
      </c>
      <c r="BU59" s="31">
        <v>4093.7780000000002</v>
      </c>
      <c r="BV59" s="31">
        <v>3302.8459999999995</v>
      </c>
      <c r="BW59" s="31">
        <v>3442.2370000000001</v>
      </c>
      <c r="BX59" s="27">
        <v>17687.686999999998</v>
      </c>
      <c r="BZ59" s="27">
        <v>22160.103999999999</v>
      </c>
      <c r="CB59" s="27">
        <v>5474.79</v>
      </c>
      <c r="CD59" s="27">
        <v>13066.867999999999</v>
      </c>
      <c r="CE59" s="27">
        <v>11053.192999999999</v>
      </c>
      <c r="CF59" s="27">
        <v>6441.5079999999998</v>
      </c>
      <c r="CG59" s="27">
        <v>5474.79</v>
      </c>
      <c r="CI59" s="27">
        <v>24744.868999999999</v>
      </c>
      <c r="CJ59" s="27">
        <v>19699.094999999998</v>
      </c>
      <c r="CK59" s="27">
        <v>19699.094999999998</v>
      </c>
      <c r="CL59" s="27">
        <v>17687.686999999998</v>
      </c>
    </row>
    <row r="60" spans="1:90" ht="16.5" customHeight="1" x14ac:dyDescent="0.25">
      <c r="A60" s="50"/>
      <c r="B60" s="27" t="s">
        <v>162</v>
      </c>
      <c r="C60" s="51">
        <v>45159</v>
      </c>
      <c r="D60" s="52" t="s">
        <v>34</v>
      </c>
      <c r="E60" s="53">
        <v>26918.321299531322</v>
      </c>
      <c r="F60" s="53"/>
      <c r="G60" s="53">
        <v>19449.672999999999</v>
      </c>
      <c r="H60" s="53">
        <v>11614.225</v>
      </c>
      <c r="I60" s="28" t="s">
        <v>58</v>
      </c>
      <c r="J60" s="47" t="s">
        <v>58</v>
      </c>
      <c r="K60" s="53">
        <v>5711.114993358935</v>
      </c>
      <c r="L60" s="53" t="s">
        <v>58</v>
      </c>
      <c r="M60" s="53">
        <v>4061.0520000000001</v>
      </c>
      <c r="N60" s="53">
        <v>2157.3869999999997</v>
      </c>
      <c r="O60" s="28" t="s">
        <v>58</v>
      </c>
      <c r="P60" s="47" t="s">
        <v>58</v>
      </c>
      <c r="Q60" s="53">
        <v>5140.3596370826399</v>
      </c>
      <c r="R60" s="53" t="s">
        <v>58</v>
      </c>
      <c r="S60" s="53">
        <v>3900.2139999999999</v>
      </c>
      <c r="T60" s="53">
        <v>1765.5640000000001</v>
      </c>
      <c r="U60" s="28" t="s">
        <v>58</v>
      </c>
      <c r="V60" s="29" t="s">
        <v>58</v>
      </c>
      <c r="W60" s="27"/>
      <c r="X60" s="27" t="s">
        <v>81</v>
      </c>
      <c r="Y60" s="27"/>
      <c r="Z60" s="27"/>
      <c r="AA60" s="30">
        <v>52096</v>
      </c>
      <c r="AB60" s="31"/>
      <c r="AC60" s="31">
        <v>18854.381000000001</v>
      </c>
      <c r="AD60" s="31">
        <v>16069.099999999995</v>
      </c>
      <c r="AE60" s="31">
        <v>11857.895</v>
      </c>
      <c r="AF60" s="31"/>
      <c r="AG60" s="31">
        <v>3982.3510000000006</v>
      </c>
      <c r="AH60" s="31"/>
      <c r="AI60" s="31">
        <v>4544.2250000000004</v>
      </c>
      <c r="AJ60" s="31">
        <v>3743.6080000000002</v>
      </c>
      <c r="AK60" s="31">
        <v>2800.1610000000001</v>
      </c>
      <c r="AL60" s="31">
        <v>2532.39</v>
      </c>
      <c r="AM60" s="31"/>
      <c r="AN60" s="31">
        <v>3226.2919999999999</v>
      </c>
      <c r="AO60" s="31"/>
      <c r="AP60" s="31">
        <v>3937.0790000000002</v>
      </c>
      <c r="AQ60" s="31">
        <v>2024.6449999999995</v>
      </c>
      <c r="AR60" s="31">
        <v>2304.5970000000002</v>
      </c>
      <c r="AS60" s="31">
        <v>2086.8780000000002</v>
      </c>
      <c r="AT60" s="31"/>
      <c r="AU60" s="31">
        <v>3358.165</v>
      </c>
      <c r="AV60" s="31"/>
      <c r="AW60" s="31">
        <v>4061.0520000000001</v>
      </c>
      <c r="AX60" s="31">
        <v>2116.6099999999997</v>
      </c>
      <c r="AY60" s="31">
        <v>2378.3710000000001</v>
      </c>
      <c r="AZ60" s="31">
        <v>2157.3869999999997</v>
      </c>
      <c r="BA60" s="31"/>
      <c r="BB60" s="31">
        <v>2762.2330000000002</v>
      </c>
      <c r="BC60" s="31"/>
      <c r="BD60" s="31">
        <v>3900.2139999999999</v>
      </c>
      <c r="BE60" s="31">
        <v>2363.8919999999998</v>
      </c>
      <c r="BF60" s="31">
        <v>2698.0610000000001</v>
      </c>
      <c r="BG60" s="31">
        <v>1765.5640000000001</v>
      </c>
      <c r="BH60" s="30">
        <v>2066.6210000000001</v>
      </c>
      <c r="BI60" s="30">
        <v>304.80399999999963</v>
      </c>
      <c r="BJ60" s="30">
        <v>-2043.7370000000001</v>
      </c>
      <c r="BK60" s="30">
        <v>-2805.3380000000002</v>
      </c>
      <c r="BL60" s="30">
        <v>871.91200000000026</v>
      </c>
      <c r="BM60" s="30"/>
      <c r="BN60" s="30">
        <v>2105.0149999999999</v>
      </c>
      <c r="BO60" s="30">
        <v>5995.201</v>
      </c>
      <c r="BP60" s="30">
        <v>8685.0470000000005</v>
      </c>
      <c r="BQ60" s="30">
        <v>11706.526</v>
      </c>
      <c r="BR60" s="30">
        <v>13653.385</v>
      </c>
      <c r="BS60" s="30"/>
      <c r="BT60" s="31">
        <v>5860.2570000000051</v>
      </c>
      <c r="BU60" s="31">
        <v>575.62699999999995</v>
      </c>
      <c r="BV60" s="31">
        <v>518.96799999999996</v>
      </c>
      <c r="BW60" s="31">
        <v>631.65699999999993</v>
      </c>
      <c r="BX60" s="27">
        <v>4428.0619999999999</v>
      </c>
      <c r="BZ60" s="27">
        <v>7853.1459999999997</v>
      </c>
      <c r="CB60" s="27">
        <v>4207.8790000000008</v>
      </c>
      <c r="CD60" s="27">
        <v>10727.731</v>
      </c>
      <c r="CE60" s="27">
        <v>7824.1859999999997</v>
      </c>
      <c r="CF60" s="27">
        <v>6535.9809999999998</v>
      </c>
      <c r="CG60" s="27">
        <v>4207.8790000000008</v>
      </c>
      <c r="CI60" s="27">
        <v>10713.419999999998</v>
      </c>
      <c r="CJ60" s="27">
        <v>6230.8059999999996</v>
      </c>
      <c r="CK60" s="27">
        <v>6230.8059999999996</v>
      </c>
      <c r="CL60" s="27">
        <v>4428.0619999999999</v>
      </c>
    </row>
    <row r="61" spans="1:90" ht="16.5" customHeight="1" x14ac:dyDescent="0.25">
      <c r="A61" s="50"/>
      <c r="B61" s="27" t="s">
        <v>164</v>
      </c>
      <c r="C61" s="51">
        <v>45189</v>
      </c>
      <c r="D61" s="52" t="s">
        <v>34</v>
      </c>
      <c r="E61" s="53">
        <v>4097</v>
      </c>
      <c r="F61" s="53"/>
      <c r="G61" s="53">
        <v>3946.5529999999999</v>
      </c>
      <c r="H61" s="53">
        <v>2236.27</v>
      </c>
      <c r="I61" s="28" t="s">
        <v>58</v>
      </c>
      <c r="J61" s="47" t="s">
        <v>58</v>
      </c>
      <c r="K61" s="53">
        <v>941.5</v>
      </c>
      <c r="L61" s="53" t="s">
        <v>58</v>
      </c>
      <c r="M61" s="53">
        <v>904.89300000000003</v>
      </c>
      <c r="N61" s="53">
        <v>548.05800000000011</v>
      </c>
      <c r="O61" s="28" t="s">
        <v>58</v>
      </c>
      <c r="P61" s="47" t="s">
        <v>58</v>
      </c>
      <c r="Q61" s="53">
        <v>472</v>
      </c>
      <c r="R61" s="53" t="s">
        <v>58</v>
      </c>
      <c r="S61" s="53">
        <v>512.08699999999999</v>
      </c>
      <c r="T61" s="53">
        <v>407.25299999999999</v>
      </c>
      <c r="U61" s="28" t="s">
        <v>58</v>
      </c>
      <c r="V61" s="29" t="s">
        <v>58</v>
      </c>
      <c r="W61" s="27"/>
      <c r="X61" s="27" t="s">
        <v>81</v>
      </c>
      <c r="Y61" s="27"/>
      <c r="Z61" s="27"/>
      <c r="AA61" s="30">
        <v>16774.134600000001</v>
      </c>
      <c r="AB61" s="31"/>
      <c r="AC61" s="31">
        <v>4123.5200000000004</v>
      </c>
      <c r="AD61" s="31">
        <v>3266.8429999999989</v>
      </c>
      <c r="AE61" s="31">
        <v>3201.538</v>
      </c>
      <c r="AF61" s="31"/>
      <c r="AG61" s="31">
        <v>2308.8029999999999</v>
      </c>
      <c r="AH61" s="31"/>
      <c r="AI61" s="31">
        <v>1961.91</v>
      </c>
      <c r="AJ61" s="31">
        <v>1626.17</v>
      </c>
      <c r="AK61" s="31">
        <v>1667.134</v>
      </c>
      <c r="AL61" s="31">
        <v>1242.559</v>
      </c>
      <c r="AM61" s="31"/>
      <c r="AN61" s="31">
        <v>872.81500000000005</v>
      </c>
      <c r="AO61" s="31"/>
      <c r="AP61" s="31">
        <v>734.39</v>
      </c>
      <c r="AQ61" s="31">
        <v>486.99700000000007</v>
      </c>
      <c r="AR61" s="31">
        <v>617.69899999999996</v>
      </c>
      <c r="AS61" s="31">
        <v>425.85899999999998</v>
      </c>
      <c r="AT61" s="31"/>
      <c r="AU61" s="31">
        <v>1098.2460000000001</v>
      </c>
      <c r="AV61" s="31"/>
      <c r="AW61" s="31">
        <v>904.89300000000003</v>
      </c>
      <c r="AX61" s="31">
        <v>633.37800000000016</v>
      </c>
      <c r="AY61" s="31">
        <v>748.91099999999983</v>
      </c>
      <c r="AZ61" s="31">
        <v>548.05800000000011</v>
      </c>
      <c r="BA61" s="31"/>
      <c r="BB61" s="31">
        <v>696.12300000000005</v>
      </c>
      <c r="BC61" s="31"/>
      <c r="BD61" s="31">
        <v>512.08699999999999</v>
      </c>
      <c r="BE61" s="31">
        <v>295.327</v>
      </c>
      <c r="BF61" s="31">
        <v>447.92500000000001</v>
      </c>
      <c r="BG61" s="31">
        <v>407.25299999999999</v>
      </c>
      <c r="BH61" s="30">
        <v>571.01499999999999</v>
      </c>
      <c r="BI61" s="30">
        <v>-273.80199999999991</v>
      </c>
      <c r="BJ61" s="30">
        <v>-576.06600000000026</v>
      </c>
      <c r="BK61" s="30">
        <v>-1122.1850000000004</v>
      </c>
      <c r="BL61" s="30">
        <v>-1206.9520000000002</v>
      </c>
      <c r="BM61" s="30"/>
      <c r="BN61" s="30">
        <v>617.75</v>
      </c>
      <c r="BO61" s="30">
        <v>2008.8510000000001</v>
      </c>
      <c r="BP61" s="30">
        <v>2402.625</v>
      </c>
      <c r="BQ61" s="30">
        <v>2731.9479999999999</v>
      </c>
      <c r="BR61" s="30">
        <v>2892.97</v>
      </c>
      <c r="BS61" s="30"/>
      <c r="BT61" s="31">
        <v>1428.3580000000006</v>
      </c>
      <c r="BU61" s="31">
        <v>337.29599999999999</v>
      </c>
      <c r="BV61" s="31">
        <v>88.964000000000041</v>
      </c>
      <c r="BW61" s="31">
        <v>196.21899999999997</v>
      </c>
      <c r="BX61" s="27">
        <v>1715.2270000000003</v>
      </c>
      <c r="BZ61" s="27">
        <v>2480.5349999999999</v>
      </c>
      <c r="CB61" s="27">
        <v>966.68200000000002</v>
      </c>
      <c r="CD61" s="27">
        <v>1662.5920000000001</v>
      </c>
      <c r="CE61" s="27">
        <v>1439.375</v>
      </c>
      <c r="CF61" s="27">
        <v>1261.3699999999999</v>
      </c>
      <c r="CG61" s="27">
        <v>966.68200000000002</v>
      </c>
      <c r="CI61" s="27">
        <v>2835.24</v>
      </c>
      <c r="CJ61" s="27">
        <v>2126.8420000000001</v>
      </c>
      <c r="CK61" s="27">
        <v>2126.8420000000001</v>
      </c>
      <c r="CL61" s="27">
        <v>1715.2270000000003</v>
      </c>
    </row>
    <row r="62" spans="1:90" ht="16.5" customHeight="1" x14ac:dyDescent="0.25">
      <c r="A62" s="50"/>
      <c r="B62" s="27" t="s">
        <v>544</v>
      </c>
      <c r="C62" s="51" t="s">
        <v>79</v>
      </c>
      <c r="D62" s="52" t="s">
        <v>34</v>
      </c>
      <c r="E62" s="53" t="s">
        <v>58</v>
      </c>
      <c r="F62" s="53"/>
      <c r="G62" s="53">
        <v>4114.930703</v>
      </c>
      <c r="H62" s="53">
        <v>4664.9730909999998</v>
      </c>
      <c r="I62" s="28" t="s">
        <v>58</v>
      </c>
      <c r="J62" s="47" t="s">
        <v>58</v>
      </c>
      <c r="K62" s="53" t="s">
        <v>58</v>
      </c>
      <c r="L62" s="53" t="s">
        <v>58</v>
      </c>
      <c r="M62" s="53">
        <v>93.472341999999998</v>
      </c>
      <c r="N62" s="53">
        <v>156.70071799999997</v>
      </c>
      <c r="O62" s="28" t="s">
        <v>58</v>
      </c>
      <c r="P62" s="47" t="s">
        <v>58</v>
      </c>
      <c r="Q62" s="53" t="s">
        <v>58</v>
      </c>
      <c r="R62" s="53" t="s">
        <v>58</v>
      </c>
      <c r="S62" s="53">
        <v>50.147069000000002</v>
      </c>
      <c r="T62" s="53">
        <v>104.453712</v>
      </c>
      <c r="U62" s="28" t="s">
        <v>58</v>
      </c>
      <c r="V62" s="29" t="s">
        <v>58</v>
      </c>
      <c r="W62" s="27"/>
      <c r="X62" s="27" t="s">
        <v>81</v>
      </c>
      <c r="Y62" s="27"/>
      <c r="Z62" s="27"/>
      <c r="AA62" s="30">
        <v>5248.8</v>
      </c>
      <c r="AB62" s="31"/>
      <c r="AC62" s="31">
        <v>8644.483107</v>
      </c>
      <c r="AD62" s="31">
        <v>3144.3883380000007</v>
      </c>
      <c r="AE62" s="31">
        <v>3370.1952500000002</v>
      </c>
      <c r="AF62" s="31"/>
      <c r="AG62" s="31">
        <v>317.37533300000001</v>
      </c>
      <c r="AH62" s="31"/>
      <c r="AI62" s="31">
        <v>155.428855</v>
      </c>
      <c r="AJ62" s="31">
        <v>286.27850000000001</v>
      </c>
      <c r="AK62" s="31">
        <v>396.68242600000002</v>
      </c>
      <c r="AL62" s="31">
        <v>194.94731999999999</v>
      </c>
      <c r="AM62" s="31"/>
      <c r="AN62" s="31">
        <v>249.48535299999998</v>
      </c>
      <c r="AO62" s="31"/>
      <c r="AP62" s="31">
        <v>91.865595999999996</v>
      </c>
      <c r="AQ62" s="31">
        <v>214.09036000000003</v>
      </c>
      <c r="AR62" s="31">
        <v>348.19135499999999</v>
      </c>
      <c r="AS62" s="31">
        <v>156.174947</v>
      </c>
      <c r="AT62" s="31"/>
      <c r="AU62" s="31">
        <v>251.04319499999997</v>
      </c>
      <c r="AV62" s="31"/>
      <c r="AW62" s="31">
        <v>93.472341999999998</v>
      </c>
      <c r="AX62" s="31">
        <v>216.53733300000005</v>
      </c>
      <c r="AY62" s="31">
        <v>349.21835299999998</v>
      </c>
      <c r="AZ62" s="31">
        <v>156.70071799999997</v>
      </c>
      <c r="BA62" s="31"/>
      <c r="BB62" s="31">
        <v>173.84086400000001</v>
      </c>
      <c r="BC62" s="31"/>
      <c r="BD62" s="31">
        <v>50.147069000000002</v>
      </c>
      <c r="BE62" s="31">
        <v>152.94593100000003</v>
      </c>
      <c r="BF62" s="31">
        <v>244.60758999999999</v>
      </c>
      <c r="BG62" s="31">
        <v>104.453712</v>
      </c>
      <c r="BH62" s="30">
        <v>105.02973900000002</v>
      </c>
      <c r="BI62" s="30">
        <v>155.37584500000003</v>
      </c>
      <c r="BJ62" s="30">
        <v>17.818004999999971</v>
      </c>
      <c r="BK62" s="30">
        <v>27.765477000000033</v>
      </c>
      <c r="BL62" s="30">
        <v>268.40829799999995</v>
      </c>
      <c r="BM62" s="30"/>
      <c r="BN62" s="30">
        <v>160.01908</v>
      </c>
      <c r="BO62" s="30">
        <v>471.58864799999998</v>
      </c>
      <c r="BP62" s="30">
        <v>716.19623799999999</v>
      </c>
      <c r="BQ62" s="30">
        <v>867.91817500000002</v>
      </c>
      <c r="BR62" s="30">
        <v>918.06524400000001</v>
      </c>
      <c r="BS62" s="30"/>
      <c r="BT62" s="31">
        <v>2568.9573069999992</v>
      </c>
      <c r="BU62" s="31">
        <v>51.233913000000001</v>
      </c>
      <c r="BV62" s="31">
        <v>14.309672999999997</v>
      </c>
      <c r="BW62" s="31">
        <v>13.755690999999995</v>
      </c>
      <c r="BX62" s="27">
        <v>354.44411199999996</v>
      </c>
      <c r="BZ62" s="27">
        <v>816.79888099999994</v>
      </c>
      <c r="CB62" s="27">
        <v>235.30050700000001</v>
      </c>
      <c r="CD62" s="27">
        <v>552.15430200000003</v>
      </c>
      <c r="CE62" s="27">
        <v>571.39438500000006</v>
      </c>
      <c r="CF62" s="27">
        <v>448.88250900000003</v>
      </c>
      <c r="CG62" s="27">
        <v>235.30050700000001</v>
      </c>
      <c r="CI62" s="27">
        <v>815.92874599999993</v>
      </c>
      <c r="CJ62" s="27">
        <v>652.42855199999997</v>
      </c>
      <c r="CK62" s="27">
        <v>652.42855199999997</v>
      </c>
      <c r="CL62" s="27">
        <v>354.44411199999996</v>
      </c>
    </row>
    <row r="63" spans="1:90" ht="16.5" customHeight="1" x14ac:dyDescent="0.25">
      <c r="A63" s="50"/>
      <c r="B63" s="27" t="s">
        <v>165</v>
      </c>
      <c r="C63" s="51" t="s">
        <v>79</v>
      </c>
      <c r="D63" s="52" t="s">
        <v>34</v>
      </c>
      <c r="E63" s="53" t="s">
        <v>58</v>
      </c>
      <c r="F63" s="53"/>
      <c r="G63" s="53">
        <v>78.487560000000002</v>
      </c>
      <c r="H63" s="53">
        <v>106.70868900000001</v>
      </c>
      <c r="I63" s="28" t="s">
        <v>58</v>
      </c>
      <c r="J63" s="47" t="s">
        <v>58</v>
      </c>
      <c r="K63" s="53" t="s">
        <v>58</v>
      </c>
      <c r="L63" s="53" t="s">
        <v>58</v>
      </c>
      <c r="M63" s="53">
        <v>7.3777319999999991</v>
      </c>
      <c r="N63" s="53">
        <v>18.268402999999999</v>
      </c>
      <c r="O63" s="28" t="s">
        <v>58</v>
      </c>
      <c r="P63" s="47" t="s">
        <v>58</v>
      </c>
      <c r="Q63" s="53" t="s">
        <v>58</v>
      </c>
      <c r="R63" s="53" t="s">
        <v>58</v>
      </c>
      <c r="S63" s="53">
        <v>5.7954660000000002</v>
      </c>
      <c r="T63" s="53">
        <v>18.887779999999999</v>
      </c>
      <c r="U63" s="28" t="s">
        <v>58</v>
      </c>
      <c r="V63" s="29" t="s">
        <v>58</v>
      </c>
      <c r="W63" s="27"/>
      <c r="X63" s="27" t="s">
        <v>81</v>
      </c>
      <c r="Y63" s="27"/>
      <c r="Z63" s="27"/>
      <c r="AA63" s="30">
        <v>1042.6853249999999</v>
      </c>
      <c r="AB63" s="31"/>
      <c r="AC63" s="31">
        <v>180.042924</v>
      </c>
      <c r="AD63" s="31">
        <v>65.439774</v>
      </c>
      <c r="AE63" s="31">
        <v>83.101802000000006</v>
      </c>
      <c r="AF63" s="31"/>
      <c r="AG63" s="31">
        <v>41.405889000000002</v>
      </c>
      <c r="AH63" s="31"/>
      <c r="AI63" s="31">
        <v>12.557057</v>
      </c>
      <c r="AJ63" s="31">
        <v>12.229238000000002</v>
      </c>
      <c r="AK63" s="31">
        <v>18.312453000000001</v>
      </c>
      <c r="AL63" s="31">
        <v>21.056563000000001</v>
      </c>
      <c r="AM63" s="31"/>
      <c r="AN63" s="31">
        <v>36.275874999999999</v>
      </c>
      <c r="AO63" s="31"/>
      <c r="AP63" s="31">
        <v>6.9958779999999994</v>
      </c>
      <c r="AQ63" s="31">
        <v>6.6830030000000065</v>
      </c>
      <c r="AR63" s="31">
        <v>14.000245</v>
      </c>
      <c r="AS63" s="31">
        <v>18.090233999999999</v>
      </c>
      <c r="AT63" s="31"/>
      <c r="AU63" s="31">
        <v>36.655881000000001</v>
      </c>
      <c r="AV63" s="31"/>
      <c r="AW63" s="31">
        <v>7.3777319999999991</v>
      </c>
      <c r="AX63" s="31">
        <v>7.0010500000000064</v>
      </c>
      <c r="AY63" s="31">
        <v>14.304325</v>
      </c>
      <c r="AZ63" s="31">
        <v>18.268402999999999</v>
      </c>
      <c r="BA63" s="31"/>
      <c r="BB63" s="31">
        <v>34.807088</v>
      </c>
      <c r="BC63" s="31"/>
      <c r="BD63" s="31">
        <v>5.7954660000000002</v>
      </c>
      <c r="BE63" s="31">
        <v>40.411105999999997</v>
      </c>
      <c r="BF63" s="31">
        <v>13.866663000000001</v>
      </c>
      <c r="BG63" s="31">
        <v>18.887779999999999</v>
      </c>
      <c r="BH63" s="30">
        <v>-4.8970349999999998</v>
      </c>
      <c r="BI63" s="30">
        <v>-24.280255999999998</v>
      </c>
      <c r="BJ63" s="30">
        <v>-10.555621000000002</v>
      </c>
      <c r="BK63" s="30">
        <v>42.264086000000006</v>
      </c>
      <c r="BL63" s="30">
        <v>54.006375000000006</v>
      </c>
      <c r="BM63" s="30"/>
      <c r="BN63" s="30">
        <v>54.646825</v>
      </c>
      <c r="BO63" s="30">
        <v>124.958735</v>
      </c>
      <c r="BP63" s="30">
        <v>137.538794</v>
      </c>
      <c r="BQ63" s="30">
        <v>187.27027000000001</v>
      </c>
      <c r="BR63" s="30">
        <v>173.86728299999999</v>
      </c>
      <c r="BS63" s="30"/>
      <c r="BT63" s="31">
        <v>53.733131999999998</v>
      </c>
      <c r="BU63" s="31">
        <v>2.6776239999999998</v>
      </c>
      <c r="BV63" s="31">
        <v>2.9233169999999999</v>
      </c>
      <c r="BW63" s="31">
        <v>1.8724830000000006</v>
      </c>
      <c r="BX63" s="27">
        <v>52.111817000000002</v>
      </c>
      <c r="BZ63" s="27">
        <v>57.961256000000006</v>
      </c>
      <c r="CB63" s="27">
        <v>65.03465700000001</v>
      </c>
      <c r="CD63" s="27">
        <v>78.961015000000003</v>
      </c>
      <c r="CE63" s="27">
        <v>89.084857</v>
      </c>
      <c r="CF63" s="27">
        <v>76.910209000000009</v>
      </c>
      <c r="CG63" s="27">
        <v>65.03465700000001</v>
      </c>
      <c r="CI63" s="27">
        <v>46.951510000000006</v>
      </c>
      <c r="CJ63" s="27">
        <v>63.738517999999999</v>
      </c>
      <c r="CK63" s="27">
        <v>63.738517999999999</v>
      </c>
      <c r="CL63" s="27">
        <v>52.111817000000002</v>
      </c>
    </row>
    <row r="64" spans="1:90" ht="16.5" customHeight="1" x14ac:dyDescent="0.25">
      <c r="A64" s="50"/>
      <c r="B64" s="27" t="s">
        <v>80</v>
      </c>
      <c r="C64" s="51">
        <v>0</v>
      </c>
      <c r="D64" s="52" t="s">
        <v>34</v>
      </c>
      <c r="E64" s="53" t="s">
        <v>58</v>
      </c>
      <c r="F64" s="53"/>
      <c r="G64" s="53">
        <v>308.858</v>
      </c>
      <c r="H64" s="53">
        <v>168.852</v>
      </c>
      <c r="I64" s="28" t="s">
        <v>58</v>
      </c>
      <c r="J64" s="47" t="s">
        <v>58</v>
      </c>
      <c r="K64" s="53" t="s">
        <v>58</v>
      </c>
      <c r="L64" s="53" t="s">
        <v>58</v>
      </c>
      <c r="M64" s="53">
        <v>98</v>
      </c>
      <c r="N64" s="53">
        <v>25.762</v>
      </c>
      <c r="O64" s="28" t="s">
        <v>58</v>
      </c>
      <c r="P64" s="47" t="s">
        <v>58</v>
      </c>
      <c r="Q64" s="53" t="s">
        <v>58</v>
      </c>
      <c r="R64" s="53" t="s">
        <v>58</v>
      </c>
      <c r="S64" s="53">
        <v>37.905000000000001</v>
      </c>
      <c r="T64" s="53">
        <v>12.613</v>
      </c>
      <c r="U64" s="28" t="s">
        <v>58</v>
      </c>
      <c r="V64" s="29" t="s">
        <v>58</v>
      </c>
      <c r="W64" s="27"/>
      <c r="X64" s="27" t="s">
        <v>81</v>
      </c>
      <c r="Y64" s="27"/>
      <c r="Z64" s="27"/>
      <c r="AA64" s="30">
        <v>6579.5625</v>
      </c>
      <c r="AB64" s="31"/>
      <c r="AC64" s="31">
        <v>292.71600000000001</v>
      </c>
      <c r="AD64" s="31">
        <v>186.8599999999999</v>
      </c>
      <c r="AE64" s="31">
        <v>415.697</v>
      </c>
      <c r="AF64" s="31"/>
      <c r="AG64" s="31">
        <v>125.636</v>
      </c>
      <c r="AH64" s="31"/>
      <c r="AI64" s="31">
        <v>179.41900000000001</v>
      </c>
      <c r="AJ64" s="31">
        <v>98.80499999999995</v>
      </c>
      <c r="AK64" s="31">
        <v>136.012</v>
      </c>
      <c r="AL64" s="31">
        <v>62.146000000000001</v>
      </c>
      <c r="AM64" s="31"/>
      <c r="AN64" s="31">
        <v>40.756</v>
      </c>
      <c r="AO64" s="31"/>
      <c r="AP64" s="31">
        <v>88.972999999999999</v>
      </c>
      <c r="AQ64" s="31">
        <v>26.641999999999996</v>
      </c>
      <c r="AR64" s="31">
        <v>74.887</v>
      </c>
      <c r="AS64" s="31">
        <v>19.513999999999999</v>
      </c>
      <c r="AT64" s="31"/>
      <c r="AU64" s="31">
        <v>52.893000000000001</v>
      </c>
      <c r="AV64" s="31"/>
      <c r="AW64" s="31">
        <v>98</v>
      </c>
      <c r="AX64" s="31">
        <v>34.598999999999997</v>
      </c>
      <c r="AY64" s="31">
        <v>81.146000000000001</v>
      </c>
      <c r="AZ64" s="31">
        <v>25.762</v>
      </c>
      <c r="BA64" s="31"/>
      <c r="BB64" s="31">
        <v>6.1579999999999986</v>
      </c>
      <c r="BC64" s="31"/>
      <c r="BD64" s="31">
        <v>37.905000000000001</v>
      </c>
      <c r="BE64" s="31">
        <v>-7.7520000000000024</v>
      </c>
      <c r="BF64" s="31">
        <v>39.085999999999999</v>
      </c>
      <c r="BG64" s="31">
        <v>12.613</v>
      </c>
      <c r="BH64" s="30">
        <v>257.16500000000002</v>
      </c>
      <c r="BI64" s="30">
        <v>481.26799999999997</v>
      </c>
      <c r="BJ64" s="30">
        <v>701.58500000000004</v>
      </c>
      <c r="BK64" s="30">
        <v>239.98000000000002</v>
      </c>
      <c r="BL64" s="30">
        <v>236.24900000000002</v>
      </c>
      <c r="BM64" s="30"/>
      <c r="BN64" s="30">
        <v>138.29599999999999</v>
      </c>
      <c r="BO64" s="30">
        <v>119.407</v>
      </c>
      <c r="BP64" s="30">
        <v>153.88300000000001</v>
      </c>
      <c r="BQ64" s="30">
        <v>134.30099999999999</v>
      </c>
      <c r="BR64" s="30">
        <v>174.22499999999999</v>
      </c>
      <c r="BS64" s="30"/>
      <c r="BT64" s="31">
        <v>141.69099999999992</v>
      </c>
      <c r="BU64" s="31">
        <v>29.909000000000002</v>
      </c>
      <c r="BV64" s="31">
        <v>-3.5110000000000063</v>
      </c>
      <c r="BW64" s="31">
        <v>18.363999999999997</v>
      </c>
      <c r="BX64" s="27">
        <v>96.126000000000005</v>
      </c>
      <c r="BZ64" s="27">
        <v>168.63800000000001</v>
      </c>
      <c r="CB64" s="27">
        <v>-0.93500000000000139</v>
      </c>
      <c r="CD64" s="27">
        <v>81.85199999999999</v>
      </c>
      <c r="CE64" s="27">
        <v>37.491999999999997</v>
      </c>
      <c r="CF64" s="27">
        <v>29.59</v>
      </c>
      <c r="CG64" s="27">
        <v>-0.93500000000000139</v>
      </c>
      <c r="CI64" s="27">
        <v>239.50700000000001</v>
      </c>
      <c r="CJ64" s="27">
        <v>147.363</v>
      </c>
      <c r="CK64" s="27">
        <v>147.363</v>
      </c>
      <c r="CL64" s="27">
        <v>96.126000000000005</v>
      </c>
    </row>
    <row r="65" spans="1:90" ht="16.5" customHeight="1" x14ac:dyDescent="0.25">
      <c r="A65" s="50"/>
      <c r="B65" s="27" t="s">
        <v>166</v>
      </c>
      <c r="C65" s="51" t="s">
        <v>79</v>
      </c>
      <c r="D65" s="52" t="s">
        <v>34</v>
      </c>
      <c r="E65" s="53" t="s">
        <v>58</v>
      </c>
      <c r="F65" s="53"/>
      <c r="G65" s="53">
        <v>36.734000000000002</v>
      </c>
      <c r="H65" s="53">
        <v>30.233000000000001</v>
      </c>
      <c r="I65" s="28" t="s">
        <v>58</v>
      </c>
      <c r="J65" s="47" t="s">
        <v>58</v>
      </c>
      <c r="K65" s="53" t="s">
        <v>58</v>
      </c>
      <c r="L65" s="53" t="s">
        <v>58</v>
      </c>
      <c r="M65" s="53">
        <v>12.151</v>
      </c>
      <c r="N65" s="53">
        <v>12.431999999999999</v>
      </c>
      <c r="O65" s="28" t="s">
        <v>58</v>
      </c>
      <c r="P65" s="47" t="s">
        <v>58</v>
      </c>
      <c r="Q65" s="53" t="s">
        <v>58</v>
      </c>
      <c r="R65" s="53" t="s">
        <v>58</v>
      </c>
      <c r="S65" s="53">
        <v>22.154</v>
      </c>
      <c r="T65" s="53">
        <v>27.398</v>
      </c>
      <c r="U65" s="28" t="s">
        <v>58</v>
      </c>
      <c r="V65" s="29" t="s">
        <v>58</v>
      </c>
      <c r="W65" s="27"/>
      <c r="X65" s="27" t="s">
        <v>81</v>
      </c>
      <c r="Y65" s="27"/>
      <c r="Z65" s="27"/>
      <c r="AA65" s="30">
        <v>1733.76</v>
      </c>
      <c r="AB65" s="31"/>
      <c r="AC65" s="31">
        <v>49.620999999999995</v>
      </c>
      <c r="AD65" s="31">
        <v>2.5360000000000014</v>
      </c>
      <c r="AE65" s="31">
        <v>37.857999999999997</v>
      </c>
      <c r="AF65" s="31"/>
      <c r="AG65" s="31">
        <v>27.259</v>
      </c>
      <c r="AH65" s="31"/>
      <c r="AI65" s="31">
        <v>23.501000000000001</v>
      </c>
      <c r="AJ65" s="31">
        <v>20.524000000000001</v>
      </c>
      <c r="AK65" s="31">
        <v>20.818000000000001</v>
      </c>
      <c r="AL65" s="31">
        <v>15.164999999999999</v>
      </c>
      <c r="AM65" s="31"/>
      <c r="AN65" s="31">
        <v>19.440999999999999</v>
      </c>
      <c r="AO65" s="31"/>
      <c r="AP65" s="31">
        <v>9.89</v>
      </c>
      <c r="AQ65" s="31">
        <v>14.95</v>
      </c>
      <c r="AR65" s="31">
        <v>11.340999999999999</v>
      </c>
      <c r="AS65" s="31">
        <v>11.946</v>
      </c>
      <c r="AT65" s="31"/>
      <c r="AU65" s="31">
        <v>20.375999999999998</v>
      </c>
      <c r="AV65" s="31"/>
      <c r="AW65" s="31">
        <v>12.151</v>
      </c>
      <c r="AX65" s="31">
        <v>17.286999999999999</v>
      </c>
      <c r="AY65" s="31">
        <v>12.020000000000001</v>
      </c>
      <c r="AZ65" s="31">
        <v>12.431999999999999</v>
      </c>
      <c r="BA65" s="31"/>
      <c r="BB65" s="31">
        <v>50.402000000000001</v>
      </c>
      <c r="BC65" s="31"/>
      <c r="BD65" s="31">
        <v>22.154</v>
      </c>
      <c r="BE65" s="31">
        <v>1487.94</v>
      </c>
      <c r="BF65" s="31">
        <v>22.173999999999999</v>
      </c>
      <c r="BG65" s="31">
        <v>27.398</v>
      </c>
      <c r="BH65" s="30">
        <v>395.35900000000004</v>
      </c>
      <c r="BI65" s="30">
        <v>-313.14099999999996</v>
      </c>
      <c r="BJ65" s="30">
        <v>-336.77800000000002</v>
      </c>
      <c r="BK65" s="30">
        <v>-349.827</v>
      </c>
      <c r="BL65" s="30">
        <v>-340.59800000000001</v>
      </c>
      <c r="BM65" s="30"/>
      <c r="BN65" s="30">
        <v>782.98800000000006</v>
      </c>
      <c r="BO65" s="30">
        <v>2225.1109999999999</v>
      </c>
      <c r="BP65" s="30">
        <v>2288.681</v>
      </c>
      <c r="BQ65" s="30">
        <v>4612.5870000000004</v>
      </c>
      <c r="BR65" s="30">
        <v>5016.0820000000003</v>
      </c>
      <c r="BS65" s="30"/>
      <c r="BT65" s="31">
        <v>21.72</v>
      </c>
      <c r="BU65" s="31">
        <v>11.858000000000001</v>
      </c>
      <c r="BV65" s="31">
        <v>-33.622</v>
      </c>
      <c r="BW65" s="31">
        <v>-8.1929999999999978</v>
      </c>
      <c r="BX65" s="27">
        <v>44.085000000000008</v>
      </c>
      <c r="BZ65" s="27">
        <v>49.683</v>
      </c>
      <c r="CB65" s="27">
        <v>441.36200000000002</v>
      </c>
      <c r="CD65" s="27">
        <v>1559.8580000000002</v>
      </c>
      <c r="CE65" s="27">
        <v>1560.5160000000001</v>
      </c>
      <c r="CF65" s="27">
        <v>423.05000000000007</v>
      </c>
      <c r="CG65" s="27">
        <v>441.36200000000002</v>
      </c>
      <c r="CI65" s="27">
        <v>53.889999999999993</v>
      </c>
      <c r="CJ65" s="27">
        <v>44.247</v>
      </c>
      <c r="CK65" s="27">
        <v>44.247</v>
      </c>
      <c r="CL65" s="27">
        <v>44.085000000000008</v>
      </c>
    </row>
    <row r="66" spans="1:90" ht="16.5" customHeight="1" x14ac:dyDescent="0.25">
      <c r="A66" s="50"/>
      <c r="B66" s="27" t="s">
        <v>167</v>
      </c>
      <c r="C66" s="51" t="s">
        <v>79</v>
      </c>
      <c r="D66" s="52" t="s">
        <v>34</v>
      </c>
      <c r="E66" s="53" t="s">
        <v>58</v>
      </c>
      <c r="F66" s="53"/>
      <c r="G66" s="53">
        <v>397.52413999999999</v>
      </c>
      <c r="H66" s="53">
        <v>360.956526</v>
      </c>
      <c r="I66" s="28" t="s">
        <v>58</v>
      </c>
      <c r="J66" s="47" t="s">
        <v>58</v>
      </c>
      <c r="K66" s="53" t="s">
        <v>58</v>
      </c>
      <c r="L66" s="53" t="s">
        <v>58</v>
      </c>
      <c r="M66" s="53">
        <v>113.55718800000001</v>
      </c>
      <c r="N66" s="53">
        <v>120.673227</v>
      </c>
      <c r="O66" s="28" t="s">
        <v>58</v>
      </c>
      <c r="P66" s="47" t="s">
        <v>58</v>
      </c>
      <c r="Q66" s="53" t="s">
        <v>58</v>
      </c>
      <c r="R66" s="53" t="s">
        <v>58</v>
      </c>
      <c r="S66" s="53">
        <v>109.098107</v>
      </c>
      <c r="T66" s="53">
        <v>86.259302000000005</v>
      </c>
      <c r="U66" s="28" t="s">
        <v>58</v>
      </c>
      <c r="V66" s="29" t="s">
        <v>58</v>
      </c>
      <c r="W66" s="27"/>
      <c r="X66" s="27" t="s">
        <v>81</v>
      </c>
      <c r="Y66" s="27"/>
      <c r="Z66" s="27"/>
      <c r="AA66" s="30">
        <v>4140</v>
      </c>
      <c r="AB66" s="31"/>
      <c r="AC66" s="31">
        <v>465.05958700000008</v>
      </c>
      <c r="AD66" s="31">
        <v>444.37781699999994</v>
      </c>
      <c r="AE66" s="31">
        <v>417.18853200000001</v>
      </c>
      <c r="AF66" s="31"/>
      <c r="AG66" s="31">
        <v>131.60224299999999</v>
      </c>
      <c r="AH66" s="31"/>
      <c r="AI66" s="31">
        <v>113.651089</v>
      </c>
      <c r="AJ66" s="31">
        <v>100.13982099999998</v>
      </c>
      <c r="AK66" s="31">
        <v>119.994006</v>
      </c>
      <c r="AL66" s="31">
        <v>116.979876</v>
      </c>
      <c r="AM66" s="31"/>
      <c r="AN66" s="31">
        <v>122.803163</v>
      </c>
      <c r="AO66" s="31"/>
      <c r="AP66" s="31">
        <v>103.97848200000001</v>
      </c>
      <c r="AQ66" s="31">
        <v>96.441278000000011</v>
      </c>
      <c r="AR66" s="31">
        <v>114.443276</v>
      </c>
      <c r="AS66" s="31">
        <v>111.992172</v>
      </c>
      <c r="AT66" s="31"/>
      <c r="AU66" s="31">
        <v>139.606843</v>
      </c>
      <c r="AV66" s="31"/>
      <c r="AW66" s="31">
        <v>113.55718800000001</v>
      </c>
      <c r="AX66" s="31">
        <v>105.59639900000002</v>
      </c>
      <c r="AY66" s="31">
        <v>123.16916900000001</v>
      </c>
      <c r="AZ66" s="31">
        <v>120.673227</v>
      </c>
      <c r="BA66" s="31"/>
      <c r="BB66" s="31">
        <v>100.568037</v>
      </c>
      <c r="BC66" s="31"/>
      <c r="BD66" s="31">
        <v>109.098107</v>
      </c>
      <c r="BE66" s="31">
        <v>81.459678999999966</v>
      </c>
      <c r="BF66" s="31">
        <v>85.389847000000003</v>
      </c>
      <c r="BG66" s="31">
        <v>86.259302000000005</v>
      </c>
      <c r="BH66" s="30">
        <v>67.052294999999987</v>
      </c>
      <c r="BI66" s="30">
        <v>142.53330299999999</v>
      </c>
      <c r="BJ66" s="30">
        <v>-4.0165040000000261</v>
      </c>
      <c r="BK66" s="30">
        <v>-171.82174000000001</v>
      </c>
      <c r="BL66" s="30">
        <v>-14.342792000000003</v>
      </c>
      <c r="BM66" s="30"/>
      <c r="BN66" s="30">
        <v>524.58657800000003</v>
      </c>
      <c r="BO66" s="30">
        <v>648.18685000000005</v>
      </c>
      <c r="BP66" s="30">
        <v>732.27734299999997</v>
      </c>
      <c r="BQ66" s="30">
        <v>807.57484399999998</v>
      </c>
      <c r="BR66" s="30">
        <v>836.39702599999998</v>
      </c>
      <c r="BS66" s="30"/>
      <c r="BT66" s="31">
        <v>116.33896700000008</v>
      </c>
      <c r="BU66" s="31">
        <v>23.502952000000001</v>
      </c>
      <c r="BV66" s="31">
        <v>7.0209550000000007</v>
      </c>
      <c r="BW66" s="31">
        <v>16.325937</v>
      </c>
      <c r="BX66" s="27">
        <v>175.218797</v>
      </c>
      <c r="BZ66" s="27">
        <v>368.372411</v>
      </c>
      <c r="CB66" s="27">
        <v>111.538269</v>
      </c>
      <c r="CD66" s="27">
        <v>362.20693499999999</v>
      </c>
      <c r="CE66" s="27">
        <v>267.41756299999997</v>
      </c>
      <c r="CF66" s="27">
        <v>182.817319</v>
      </c>
      <c r="CG66" s="27">
        <v>111.538269</v>
      </c>
      <c r="CI66" s="27">
        <v>462.99598300000002</v>
      </c>
      <c r="CJ66" s="27">
        <v>274.88501400000001</v>
      </c>
      <c r="CK66" s="27">
        <v>274.88501400000001</v>
      </c>
      <c r="CL66" s="27">
        <v>175.218797</v>
      </c>
    </row>
    <row r="67" spans="1:90" ht="16.5" customHeight="1" x14ac:dyDescent="0.25">
      <c r="A67" s="50"/>
      <c r="B67" s="27" t="s">
        <v>82</v>
      </c>
      <c r="C67" s="51">
        <v>0</v>
      </c>
      <c r="D67" s="52" t="s">
        <v>536</v>
      </c>
      <c r="E67" s="53" t="s">
        <v>79</v>
      </c>
      <c r="F67" s="53"/>
      <c r="G67" s="53" t="s">
        <v>58</v>
      </c>
      <c r="H67" s="53" t="s">
        <v>58</v>
      </c>
      <c r="I67" s="28" t="s">
        <v>58</v>
      </c>
      <c r="J67" s="47" t="s">
        <v>58</v>
      </c>
      <c r="K67" s="53" t="s">
        <v>79</v>
      </c>
      <c r="L67" s="53" t="s">
        <v>58</v>
      </c>
      <c r="M67" s="53" t="s">
        <v>58</v>
      </c>
      <c r="N67" s="53" t="s">
        <v>58</v>
      </c>
      <c r="O67" s="28" t="s">
        <v>58</v>
      </c>
      <c r="P67" s="47" t="s">
        <v>58</v>
      </c>
      <c r="Q67" s="53">
        <v>544.99953721962493</v>
      </c>
      <c r="R67" s="53" t="s">
        <v>58</v>
      </c>
      <c r="S67" s="53">
        <v>203.98027400000001</v>
      </c>
      <c r="T67" s="53">
        <v>215.30686700000001</v>
      </c>
      <c r="U67" s="28" t="s">
        <v>58</v>
      </c>
      <c r="V67" s="29" t="s">
        <v>58</v>
      </c>
      <c r="W67" s="27"/>
      <c r="X67" s="27" t="s">
        <v>81</v>
      </c>
      <c r="Y67" s="27"/>
      <c r="Z67" s="27"/>
      <c r="AA67" s="30">
        <v>7725.6</v>
      </c>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v>456.98083699999995</v>
      </c>
      <c r="BC67" s="31"/>
      <c r="BD67" s="31">
        <v>203.98027400000001</v>
      </c>
      <c r="BE67" s="31">
        <v>177.24016099999983</v>
      </c>
      <c r="BF67" s="31">
        <v>199.81506999999999</v>
      </c>
      <c r="BG67" s="31">
        <v>215.30686700000001</v>
      </c>
      <c r="BH67" s="30"/>
      <c r="BI67" s="30"/>
      <c r="BJ67" s="30"/>
      <c r="BK67" s="30"/>
      <c r="BL67" s="30"/>
      <c r="BM67" s="30"/>
      <c r="BN67" s="30">
        <v>592.38857700000005</v>
      </c>
      <c r="BO67" s="30">
        <v>1195.9287280000001</v>
      </c>
      <c r="BP67" s="30">
        <v>1417.7115610000001</v>
      </c>
      <c r="BQ67" s="30">
        <v>1690.8328590000001</v>
      </c>
      <c r="BR67" s="30">
        <v>1746.5763930000001</v>
      </c>
      <c r="BS67" s="30"/>
      <c r="BT67" s="31"/>
      <c r="BU67" s="31"/>
      <c r="BV67" s="31"/>
      <c r="BW67" s="31"/>
      <c r="CB67" s="27">
        <v>680.30230499999993</v>
      </c>
      <c r="CD67" s="27">
        <v>796.34237199999984</v>
      </c>
      <c r="CE67" s="27">
        <v>834.036068</v>
      </c>
      <c r="CF67" s="27">
        <v>762.30892000000017</v>
      </c>
      <c r="CG67" s="27">
        <v>680.30230499999993</v>
      </c>
    </row>
    <row r="68" spans="1:90" ht="16.5" customHeight="1" x14ac:dyDescent="0.25">
      <c r="A68" s="50"/>
      <c r="B68" s="27" t="s">
        <v>168</v>
      </c>
      <c r="C68" s="51" t="s">
        <v>79</v>
      </c>
      <c r="D68" s="52" t="s">
        <v>34</v>
      </c>
      <c r="E68" s="53" t="s">
        <v>58</v>
      </c>
      <c r="F68" s="53"/>
      <c r="G68" s="53">
        <v>29.076272000000003</v>
      </c>
      <c r="H68" s="53">
        <v>16.001957000000001</v>
      </c>
      <c r="I68" s="28" t="s">
        <v>58</v>
      </c>
      <c r="J68" s="47" t="s">
        <v>58</v>
      </c>
      <c r="K68" s="53" t="s">
        <v>58</v>
      </c>
      <c r="L68" s="53" t="s">
        <v>58</v>
      </c>
      <c r="M68" s="53">
        <v>5.757498</v>
      </c>
      <c r="N68" s="53">
        <v>2.6123400000000001</v>
      </c>
      <c r="O68" s="28" t="s">
        <v>58</v>
      </c>
      <c r="P68" s="47" t="s">
        <v>58</v>
      </c>
      <c r="Q68" s="53" t="s">
        <v>58</v>
      </c>
      <c r="R68" s="53" t="s">
        <v>58</v>
      </c>
      <c r="S68" s="53">
        <v>5.1630649999999996</v>
      </c>
      <c r="T68" s="53">
        <v>1.7932349999999999</v>
      </c>
      <c r="U68" s="28" t="s">
        <v>58</v>
      </c>
      <c r="V68" s="29" t="s">
        <v>58</v>
      </c>
      <c r="W68" s="27"/>
      <c r="X68" s="27" t="s">
        <v>81</v>
      </c>
      <c r="Y68" s="27"/>
      <c r="Z68" s="27"/>
      <c r="AA68" s="30">
        <v>1448.37</v>
      </c>
      <c r="AB68" s="31"/>
      <c r="AC68" s="31">
        <v>28.839668000000003</v>
      </c>
      <c r="AD68" s="31">
        <v>25.004113000000004</v>
      </c>
      <c r="AE68" s="31">
        <v>19.206056</v>
      </c>
      <c r="AF68" s="31"/>
      <c r="AG68" s="31">
        <v>11.029308</v>
      </c>
      <c r="AH68" s="31"/>
      <c r="AI68" s="31">
        <v>12.329929999999999</v>
      </c>
      <c r="AJ68" s="31">
        <v>13.668660999999997</v>
      </c>
      <c r="AK68" s="31">
        <v>9.3882709999999996</v>
      </c>
      <c r="AL68" s="31">
        <v>6.4205389999999998</v>
      </c>
      <c r="AM68" s="31"/>
      <c r="AN68" s="31">
        <v>2.630881</v>
      </c>
      <c r="AO68" s="31"/>
      <c r="AP68" s="31">
        <v>4.6544910000000002</v>
      </c>
      <c r="AQ68" s="31">
        <v>6.7439510000000018</v>
      </c>
      <c r="AR68" s="31">
        <v>4.1205420000000004</v>
      </c>
      <c r="AS68" s="31">
        <v>2.0199389999999999</v>
      </c>
      <c r="AT68" s="31"/>
      <c r="AU68" s="31">
        <v>3.7754599999999998</v>
      </c>
      <c r="AV68" s="31"/>
      <c r="AW68" s="31">
        <v>5.757498</v>
      </c>
      <c r="AX68" s="31">
        <v>7.6992020000000014</v>
      </c>
      <c r="AY68" s="31">
        <v>4.8606020000000001</v>
      </c>
      <c r="AZ68" s="31">
        <v>2.6123400000000001</v>
      </c>
      <c r="BA68" s="31"/>
      <c r="BB68" s="31">
        <v>2.0747200000000001</v>
      </c>
      <c r="BC68" s="31"/>
      <c r="BD68" s="31">
        <v>5.1630649999999996</v>
      </c>
      <c r="BE68" s="31">
        <v>1179.284639</v>
      </c>
      <c r="BF68" s="31">
        <v>4.2170050000000003</v>
      </c>
      <c r="BG68" s="31">
        <v>1.7932349999999999</v>
      </c>
      <c r="BH68" s="30">
        <v>1.4053909999999998</v>
      </c>
      <c r="BI68" s="30">
        <v>-11.099542</v>
      </c>
      <c r="BJ68" s="30">
        <v>-8.7202149999999996</v>
      </c>
      <c r="BK68" s="30">
        <v>-12.253045</v>
      </c>
      <c r="BL68" s="30">
        <v>-18.862324000000001</v>
      </c>
      <c r="BM68" s="30"/>
      <c r="BN68" s="30">
        <v>492.84180199999997</v>
      </c>
      <c r="BO68" s="30">
        <v>607.44528400000002</v>
      </c>
      <c r="BP68" s="30">
        <v>611.64677600000005</v>
      </c>
      <c r="BQ68" s="30">
        <v>1790.458206</v>
      </c>
      <c r="BR68" s="30">
        <v>1795.6621849999999</v>
      </c>
      <c r="BS68" s="30"/>
      <c r="BT68" s="31">
        <v>10.710515000000001</v>
      </c>
      <c r="BU68" s="31">
        <v>2.0202650000000002</v>
      </c>
      <c r="BV68" s="31">
        <v>1.8223020000000001</v>
      </c>
      <c r="BW68" s="31">
        <v>1.197373</v>
      </c>
      <c r="BX68" s="27">
        <v>6.0267049999999998</v>
      </c>
      <c r="BZ68" s="27">
        <v>16.335264000000002</v>
      </c>
      <c r="CB68" s="27">
        <v>82.951493999999997</v>
      </c>
      <c r="CD68" s="27">
        <v>1190.457944</v>
      </c>
      <c r="CE68" s="27">
        <v>1185.576364</v>
      </c>
      <c r="CF68" s="27">
        <v>84.964338999999995</v>
      </c>
      <c r="CG68" s="27">
        <v>82.951493999999997</v>
      </c>
      <c r="CI68" s="27">
        <v>20.929642000000001</v>
      </c>
      <c r="CJ68" s="27">
        <v>8.8670419999999996</v>
      </c>
      <c r="CK68" s="27">
        <v>8.8670419999999996</v>
      </c>
      <c r="CL68" s="27">
        <v>6.0267049999999998</v>
      </c>
    </row>
    <row r="69" spans="1:90" ht="16.5" customHeight="1" x14ac:dyDescent="0.25">
      <c r="A69" s="50"/>
      <c r="B69" s="27" t="s">
        <v>169</v>
      </c>
      <c r="C69" s="51" t="s">
        <v>79</v>
      </c>
      <c r="D69" s="52" t="s">
        <v>34</v>
      </c>
      <c r="E69" s="53" t="s">
        <v>58</v>
      </c>
      <c r="F69" s="53"/>
      <c r="G69" s="53">
        <v>6394.8374469999999</v>
      </c>
      <c r="H69" s="53">
        <v>1894.5065760000007</v>
      </c>
      <c r="I69" s="28" t="s">
        <v>58</v>
      </c>
      <c r="J69" s="47" t="s">
        <v>58</v>
      </c>
      <c r="K69" s="53" t="s">
        <v>58</v>
      </c>
      <c r="L69" s="53" t="s">
        <v>58</v>
      </c>
      <c r="M69" s="53">
        <v>536.86128800000006</v>
      </c>
      <c r="N69" s="53">
        <v>100.14998900000006</v>
      </c>
      <c r="O69" s="28" t="s">
        <v>58</v>
      </c>
      <c r="P69" s="47" t="s">
        <v>58</v>
      </c>
      <c r="Q69" s="53" t="s">
        <v>58</v>
      </c>
      <c r="R69" s="53" t="s">
        <v>58</v>
      </c>
      <c r="S69" s="53">
        <v>312.02907599999998</v>
      </c>
      <c r="T69" s="53">
        <v>462.73660799999999</v>
      </c>
      <c r="U69" s="28" t="s">
        <v>58</v>
      </c>
      <c r="V69" s="29" t="s">
        <v>58</v>
      </c>
      <c r="W69" s="27"/>
      <c r="X69" s="27" t="s">
        <v>81</v>
      </c>
      <c r="Y69" s="27"/>
      <c r="Z69" s="27"/>
      <c r="AA69" s="30">
        <v>31252</v>
      </c>
      <c r="AB69" s="31"/>
      <c r="AC69" s="31">
        <v>5277.2448050000003</v>
      </c>
      <c r="AD69" s="31"/>
      <c r="AE69" s="31"/>
      <c r="AF69" s="31"/>
      <c r="AG69" s="31">
        <v>454.38277900000003</v>
      </c>
      <c r="AH69" s="31"/>
      <c r="AI69" s="31">
        <v>539.84986600000002</v>
      </c>
      <c r="AJ69" s="31"/>
      <c r="AK69" s="31"/>
      <c r="AL69" s="31">
        <v>99.244121000000007</v>
      </c>
      <c r="AM69" s="31"/>
      <c r="AN69" s="31">
        <v>405.07361200000003</v>
      </c>
      <c r="AO69" s="31"/>
      <c r="AP69" s="31">
        <v>435.99790600000006</v>
      </c>
      <c r="AQ69" s="31"/>
      <c r="AR69" s="31"/>
      <c r="AS69" s="31">
        <v>74.710714000000053</v>
      </c>
      <c r="AT69" s="31"/>
      <c r="AU69" s="31">
        <v>475.97895500000004</v>
      </c>
      <c r="AV69" s="31"/>
      <c r="AW69" s="31">
        <v>536.86128800000006</v>
      </c>
      <c r="AX69" s="31"/>
      <c r="AY69" s="31"/>
      <c r="AZ69" s="31">
        <v>100.14998900000006</v>
      </c>
      <c r="BA69" s="31"/>
      <c r="BB69" s="31">
        <v>428.028817</v>
      </c>
      <c r="BC69" s="31"/>
      <c r="BD69" s="31">
        <v>312.02907599999998</v>
      </c>
      <c r="BE69" s="31"/>
      <c r="BF69" s="31"/>
      <c r="BG69" s="31">
        <v>462.73660799999999</v>
      </c>
      <c r="BH69" s="30"/>
      <c r="BI69" s="30">
        <v>622.88447599999995</v>
      </c>
      <c r="BJ69" s="30"/>
      <c r="BK69" s="30">
        <v>-3166.2625699999999</v>
      </c>
      <c r="BL69" s="30">
        <v>-3931.0689459999999</v>
      </c>
      <c r="BM69" s="30"/>
      <c r="BN69" s="30"/>
      <c r="BO69" s="30">
        <v>2299.0778340000002</v>
      </c>
      <c r="BP69" s="30"/>
      <c r="BQ69" s="30">
        <v>10035.41525</v>
      </c>
      <c r="BR69" s="30">
        <v>10350.232448999999</v>
      </c>
      <c r="BS69" s="30"/>
      <c r="BT69" s="31"/>
      <c r="BU69" s="31"/>
      <c r="BV69" s="31"/>
      <c r="BW69" s="31"/>
      <c r="BX69" s="27">
        <v>671.90461500000004</v>
      </c>
      <c r="BZ69" s="27">
        <v>821.33040599999993</v>
      </c>
      <c r="CB69" s="27">
        <v>519.85956399999998</v>
      </c>
      <c r="CD69" s="27">
        <v>659.20536700000002</v>
      </c>
      <c r="CE69" s="27">
        <v>312.46850000000001</v>
      </c>
      <c r="CF69" s="27">
        <v>519.85956399999998</v>
      </c>
      <c r="CG69" s="27">
        <v>519.85956399999998</v>
      </c>
      <c r="CI69" s="27">
        <v>982.36272799999983</v>
      </c>
      <c r="CL69" s="27">
        <v>671.90461500000004</v>
      </c>
    </row>
    <row r="70" spans="1:90" ht="16.5" customHeight="1" x14ac:dyDescent="0.25">
      <c r="A70" s="50"/>
      <c r="B70" s="27" t="s">
        <v>83</v>
      </c>
      <c r="C70" s="51">
        <v>0</v>
      </c>
      <c r="D70" s="52" t="s">
        <v>34</v>
      </c>
      <c r="E70" s="53">
        <v>3380</v>
      </c>
      <c r="F70" s="53"/>
      <c r="G70" s="53">
        <v>3042.0739979999998</v>
      </c>
      <c r="H70" s="53">
        <v>2044.4086870000001</v>
      </c>
      <c r="I70" s="28" t="s">
        <v>58</v>
      </c>
      <c r="J70" s="47" t="s">
        <v>58</v>
      </c>
      <c r="K70" s="53">
        <v>885</v>
      </c>
      <c r="L70" s="53" t="s">
        <v>58</v>
      </c>
      <c r="M70" s="53">
        <v>646.106539</v>
      </c>
      <c r="N70" s="53">
        <v>380.80747300000002</v>
      </c>
      <c r="O70" s="28" t="s">
        <v>58</v>
      </c>
      <c r="P70" s="47" t="s">
        <v>58</v>
      </c>
      <c r="Q70" s="53">
        <v>800</v>
      </c>
      <c r="R70" s="53" t="s">
        <v>58</v>
      </c>
      <c r="S70" s="53">
        <v>672.17317000000003</v>
      </c>
      <c r="T70" s="53">
        <v>230.59577999999999</v>
      </c>
      <c r="U70" s="28" t="s">
        <v>58</v>
      </c>
      <c r="V70" s="29" t="s">
        <v>58</v>
      </c>
      <c r="W70" s="27"/>
      <c r="X70" s="27" t="s">
        <v>81</v>
      </c>
      <c r="Y70" s="27"/>
      <c r="Z70" s="27"/>
      <c r="AA70" s="30">
        <v>19680.7586161</v>
      </c>
      <c r="AB70" s="31"/>
      <c r="AC70" s="31">
        <v>3284.4879789999995</v>
      </c>
      <c r="AD70" s="31">
        <v>3028.5490920000002</v>
      </c>
      <c r="AE70" s="31">
        <v>2585.6233820000002</v>
      </c>
      <c r="AF70" s="31"/>
      <c r="AG70" s="31">
        <v>568.870499</v>
      </c>
      <c r="AH70" s="31"/>
      <c r="AI70" s="31">
        <v>699.87248999999997</v>
      </c>
      <c r="AJ70" s="31">
        <v>502.024675</v>
      </c>
      <c r="AK70" s="31">
        <v>421.11508800000001</v>
      </c>
      <c r="AL70" s="31">
        <v>398.89416299999999</v>
      </c>
      <c r="AM70" s="31"/>
      <c r="AN70" s="31">
        <v>477.96235000000001</v>
      </c>
      <c r="AO70" s="31"/>
      <c r="AP70" s="31">
        <v>604.46247900000003</v>
      </c>
      <c r="AQ70" s="31">
        <v>372.08734600000003</v>
      </c>
      <c r="AR70" s="31">
        <v>361.50466499999999</v>
      </c>
      <c r="AS70" s="31">
        <v>350.12463500000001</v>
      </c>
      <c r="AT70" s="31"/>
      <c r="AU70" s="31">
        <v>537.95136400000001</v>
      </c>
      <c r="AV70" s="31"/>
      <c r="AW70" s="31">
        <v>646.106539</v>
      </c>
      <c r="AX70" s="31">
        <v>407.94797900000003</v>
      </c>
      <c r="AY70" s="31">
        <v>393.64230699999996</v>
      </c>
      <c r="AZ70" s="31">
        <v>380.80747300000002</v>
      </c>
      <c r="BA70" s="31"/>
      <c r="BB70" s="31">
        <v>333.74277899999998</v>
      </c>
      <c r="BC70" s="31"/>
      <c r="BD70" s="31">
        <v>672.17317000000003</v>
      </c>
      <c r="BE70" s="31">
        <v>361.45327099999986</v>
      </c>
      <c r="BF70" s="31">
        <v>825.376846</v>
      </c>
      <c r="BG70" s="31">
        <v>230.59577999999999</v>
      </c>
      <c r="BH70" s="30">
        <v>462.31473799999992</v>
      </c>
      <c r="BI70" s="30">
        <v>1136.3984170000001</v>
      </c>
      <c r="BJ70" s="30">
        <v>785.09325200000012</v>
      </c>
      <c r="BK70" s="30">
        <v>385.67158700000005</v>
      </c>
      <c r="BL70" s="30">
        <v>701.4096119999997</v>
      </c>
      <c r="BM70" s="30"/>
      <c r="BN70" s="30">
        <v>1155.9372659999999</v>
      </c>
      <c r="BO70" s="30">
        <v>1819.471245</v>
      </c>
      <c r="BP70" s="30">
        <v>2924.4211059999998</v>
      </c>
      <c r="BQ70" s="30">
        <v>3667.092549</v>
      </c>
      <c r="BR70" s="30">
        <v>4006.8688900000002</v>
      </c>
      <c r="BS70" s="30"/>
      <c r="BT70" s="31">
        <v>894.51424799999995</v>
      </c>
      <c r="BU70" s="31">
        <v>103.70416299999999</v>
      </c>
      <c r="BV70" s="31">
        <v>99.508704999999964</v>
      </c>
      <c r="BW70" s="31">
        <v>117.994112</v>
      </c>
      <c r="BX70" s="27">
        <v>720.20201199999997</v>
      </c>
      <c r="BZ70" s="27">
        <v>1339.5416499999999</v>
      </c>
      <c r="CB70" s="27">
        <v>544.04263300000002</v>
      </c>
      <c r="CD70" s="27">
        <v>2089.5990669999996</v>
      </c>
      <c r="CE70" s="27">
        <v>1520.5728959999999</v>
      </c>
      <c r="CF70" s="27">
        <v>1333.8897830000001</v>
      </c>
      <c r="CG70" s="27">
        <v>544.04263300000002</v>
      </c>
      <c r="CI70" s="27">
        <v>1828.5042980000001</v>
      </c>
      <c r="CJ70" s="27">
        <v>1010.1401559999999</v>
      </c>
      <c r="CK70" s="27">
        <v>1010.1401559999999</v>
      </c>
      <c r="CL70" s="27">
        <v>720.20201199999997</v>
      </c>
    </row>
    <row r="71" spans="1:90" ht="16.5" customHeight="1" x14ac:dyDescent="0.25">
      <c r="A71" s="50"/>
      <c r="B71" s="27" t="s">
        <v>170</v>
      </c>
      <c r="C71" s="51" t="s">
        <v>79</v>
      </c>
      <c r="D71" s="52" t="s">
        <v>34</v>
      </c>
      <c r="E71" s="53" t="s">
        <v>58</v>
      </c>
      <c r="F71" s="53"/>
      <c r="G71" s="53">
        <v>5591.3694100000002</v>
      </c>
      <c r="H71" s="53">
        <v>1672.4998969999999</v>
      </c>
      <c r="I71" s="28" t="s">
        <v>58</v>
      </c>
      <c r="J71" s="47" t="s">
        <v>58</v>
      </c>
      <c r="K71" s="53" t="s">
        <v>58</v>
      </c>
      <c r="L71" s="53" t="s">
        <v>58</v>
      </c>
      <c r="M71" s="53">
        <v>429.630246</v>
      </c>
      <c r="N71" s="53">
        <v>244.40396799999999</v>
      </c>
      <c r="O71" s="28" t="s">
        <v>58</v>
      </c>
      <c r="P71" s="47" t="s">
        <v>58</v>
      </c>
      <c r="Q71" s="53" t="s">
        <v>58</v>
      </c>
      <c r="R71" s="53" t="s">
        <v>58</v>
      </c>
      <c r="S71" s="53">
        <v>-121.089856</v>
      </c>
      <c r="T71" s="53">
        <v>-854.25658199999998</v>
      </c>
      <c r="U71" s="28" t="s">
        <v>58</v>
      </c>
      <c r="V71" s="29" t="s">
        <v>58</v>
      </c>
      <c r="W71" s="27"/>
      <c r="X71" s="27" t="s">
        <v>81</v>
      </c>
      <c r="Y71" s="27"/>
      <c r="Z71" s="27"/>
      <c r="AA71" s="30">
        <v>3995.8187200000002</v>
      </c>
      <c r="AB71" s="31"/>
      <c r="AC71" s="31">
        <v>3888.0165319999996</v>
      </c>
      <c r="AD71" s="31">
        <v>7305.7896370000017</v>
      </c>
      <c r="AE71" s="31">
        <v>5852.7049649999999</v>
      </c>
      <c r="AF71" s="31"/>
      <c r="AG71" s="31">
        <v>587.64156700000001</v>
      </c>
      <c r="AH71" s="31"/>
      <c r="AI71" s="31">
        <v>272.54206399999998</v>
      </c>
      <c r="AJ71" s="31">
        <v>465.29010599999992</v>
      </c>
      <c r="AK71" s="31">
        <v>480.81107600000001</v>
      </c>
      <c r="AL71" s="31">
        <v>153.387607</v>
      </c>
      <c r="AM71" s="31"/>
      <c r="AN71" s="31">
        <v>525.38532099999998</v>
      </c>
      <c r="AO71" s="31"/>
      <c r="AP71" s="31">
        <v>219.13478799999999</v>
      </c>
      <c r="AQ71" s="31">
        <v>417.91061999999988</v>
      </c>
      <c r="AR71" s="31">
        <v>449.09206699999999</v>
      </c>
      <c r="AS71" s="31">
        <v>116.727189</v>
      </c>
      <c r="AT71" s="31"/>
      <c r="AU71" s="31">
        <v>780.71115899999995</v>
      </c>
      <c r="AV71" s="31"/>
      <c r="AW71" s="31">
        <v>429.630246</v>
      </c>
      <c r="AX71" s="31">
        <v>547.33762799999977</v>
      </c>
      <c r="AY71" s="31">
        <v>577.42483600000003</v>
      </c>
      <c r="AZ71" s="31">
        <v>244.40396799999999</v>
      </c>
      <c r="BA71" s="31"/>
      <c r="BB71" s="31">
        <v>-1216.459028</v>
      </c>
      <c r="BC71" s="31"/>
      <c r="BD71" s="31">
        <v>-121.089856</v>
      </c>
      <c r="BE71" s="31">
        <v>137.73270199999979</v>
      </c>
      <c r="BF71" s="31">
        <v>-491.83460200000002</v>
      </c>
      <c r="BG71" s="31">
        <v>-854.25658199999998</v>
      </c>
      <c r="BH71" s="30">
        <v>6480.2090829999997</v>
      </c>
      <c r="BI71" s="30">
        <v>9843.8155660000011</v>
      </c>
      <c r="BJ71" s="30">
        <v>9867.7694050000009</v>
      </c>
      <c r="BK71" s="30">
        <v>10360.187351999999</v>
      </c>
      <c r="BL71" s="30">
        <v>10578.708280999999</v>
      </c>
      <c r="BM71" s="30"/>
      <c r="BN71" s="30">
        <v>-578.08176200000003</v>
      </c>
      <c r="BO71" s="30">
        <v>359.565631</v>
      </c>
      <c r="BP71" s="30">
        <v>-131.42824300000001</v>
      </c>
      <c r="BQ71" s="30">
        <v>5727.286462</v>
      </c>
      <c r="BR71" s="30">
        <v>5599.7107580000002</v>
      </c>
      <c r="BS71" s="30"/>
      <c r="BT71" s="31">
        <v>1612.9835349999994</v>
      </c>
      <c r="BU71" s="31">
        <v>237.66162800000004</v>
      </c>
      <c r="BV71" s="31">
        <v>77.022170999999986</v>
      </c>
      <c r="BW71" s="31">
        <v>70.775434000000004</v>
      </c>
      <c r="BX71" s="27">
        <v>1266.1065180000001</v>
      </c>
      <c r="BZ71" s="27">
        <v>1905.4736229999999</v>
      </c>
      <c r="CB71" s="27">
        <v>-3080.4341679999998</v>
      </c>
      <c r="CD71" s="27">
        <v>-1329.4483380000001</v>
      </c>
      <c r="CE71" s="27">
        <v>-1570.5609280000001</v>
      </c>
      <c r="CF71" s="27">
        <v>-3537.7020830000001</v>
      </c>
      <c r="CG71" s="27">
        <v>-3080.4341679999998</v>
      </c>
      <c r="CI71" s="27">
        <v>1798.7966779999999</v>
      </c>
      <c r="CJ71" s="27">
        <v>1605.8697259999999</v>
      </c>
      <c r="CK71" s="27">
        <v>1605.8697259999999</v>
      </c>
      <c r="CL71" s="27">
        <v>1266.1065180000001</v>
      </c>
    </row>
    <row r="72" spans="1:90" ht="16.5" customHeight="1" x14ac:dyDescent="0.25">
      <c r="A72" s="50"/>
      <c r="B72" s="27" t="s">
        <v>171</v>
      </c>
      <c r="C72" s="51" t="s">
        <v>79</v>
      </c>
      <c r="D72" s="52" t="s">
        <v>34</v>
      </c>
      <c r="E72" s="53" t="s">
        <v>58</v>
      </c>
      <c r="F72" s="53"/>
      <c r="G72" s="53">
        <v>127.373943</v>
      </c>
      <c r="H72" s="53">
        <v>107.362047</v>
      </c>
      <c r="I72" s="28" t="s">
        <v>58</v>
      </c>
      <c r="J72" s="47" t="s">
        <v>58</v>
      </c>
      <c r="K72" s="53" t="s">
        <v>58</v>
      </c>
      <c r="L72" s="53" t="s">
        <v>58</v>
      </c>
      <c r="M72" s="53">
        <v>112.49746</v>
      </c>
      <c r="N72" s="53">
        <v>99.181678999999988</v>
      </c>
      <c r="O72" s="28" t="s">
        <v>58</v>
      </c>
      <c r="P72" s="47" t="s">
        <v>58</v>
      </c>
      <c r="Q72" s="53" t="s">
        <v>58</v>
      </c>
      <c r="R72" s="53" t="s">
        <v>58</v>
      </c>
      <c r="S72" s="53">
        <v>-109.95461</v>
      </c>
      <c r="T72" s="53">
        <v>1291.445534</v>
      </c>
      <c r="U72" s="28" t="s">
        <v>58</v>
      </c>
      <c r="V72" s="29" t="s">
        <v>58</v>
      </c>
      <c r="W72" s="27"/>
      <c r="X72" s="27" t="s">
        <v>81</v>
      </c>
      <c r="Y72" s="27"/>
      <c r="Z72" s="27"/>
      <c r="AA72" s="30">
        <v>6643</v>
      </c>
      <c r="AB72" s="31"/>
      <c r="AC72" s="31">
        <v>176.17488800000001</v>
      </c>
      <c r="AD72" s="31">
        <v>149.06293600000004</v>
      </c>
      <c r="AE72" s="31">
        <v>186.491682</v>
      </c>
      <c r="AF72" s="31"/>
      <c r="AG72" s="31">
        <v>167.78345999999999</v>
      </c>
      <c r="AH72" s="31"/>
      <c r="AI72" s="31">
        <v>121.26095799999999</v>
      </c>
      <c r="AJ72" s="31">
        <v>143.07679400000006</v>
      </c>
      <c r="AK72" s="31">
        <v>180.982788</v>
      </c>
      <c r="AL72" s="31">
        <v>102.80740400000001</v>
      </c>
      <c r="AM72" s="31"/>
      <c r="AN72" s="31">
        <v>159.12196399999999</v>
      </c>
      <c r="AO72" s="31"/>
      <c r="AP72" s="31">
        <v>111.913556</v>
      </c>
      <c r="AQ72" s="31">
        <v>136.01097499999992</v>
      </c>
      <c r="AR72" s="31">
        <v>175.701819</v>
      </c>
      <c r="AS72" s="31">
        <v>98.619887000000006</v>
      </c>
      <c r="AT72" s="31"/>
      <c r="AU72" s="31">
        <v>160.24554499999999</v>
      </c>
      <c r="AV72" s="31"/>
      <c r="AW72" s="31">
        <v>112.49746</v>
      </c>
      <c r="AX72" s="31">
        <v>136.57318499999991</v>
      </c>
      <c r="AY72" s="31">
        <v>176.28158099999999</v>
      </c>
      <c r="AZ72" s="31">
        <v>99.181678999999988</v>
      </c>
      <c r="BA72" s="31"/>
      <c r="BB72" s="31">
        <v>1259.6966440000001</v>
      </c>
      <c r="BC72" s="31"/>
      <c r="BD72" s="31">
        <v>-109.95461</v>
      </c>
      <c r="BE72" s="31">
        <v>1711.921517</v>
      </c>
      <c r="BF72" s="31">
        <v>110.66951899999999</v>
      </c>
      <c r="BG72" s="31">
        <v>1291.445534</v>
      </c>
      <c r="BH72" s="30">
        <v>1766.6641179999999</v>
      </c>
      <c r="BI72" s="30">
        <v>2460.1229130000002</v>
      </c>
      <c r="BJ72" s="30">
        <v>2570.5718979999997</v>
      </c>
      <c r="BK72" s="30">
        <v>2619.2687460000002</v>
      </c>
      <c r="BL72" s="30">
        <v>2469.3601990000002</v>
      </c>
      <c r="BM72" s="30"/>
      <c r="BN72" s="30">
        <v>1506.2933419999999</v>
      </c>
      <c r="BO72" s="30">
        <v>6111.208122</v>
      </c>
      <c r="BP72" s="30">
        <v>6212.5878709999997</v>
      </c>
      <c r="BQ72" s="30">
        <v>7851.5472360000003</v>
      </c>
      <c r="BR72" s="30">
        <v>7513.6929710000004</v>
      </c>
      <c r="BS72" s="30"/>
      <c r="BT72" s="31">
        <v>69.519847999999996</v>
      </c>
      <c r="BU72" s="31">
        <v>58.869030999999993</v>
      </c>
      <c r="BV72" s="31">
        <v>17.631744000000001</v>
      </c>
      <c r="BW72" s="31">
        <v>15.142956</v>
      </c>
      <c r="BX72" s="27">
        <v>281.86651699999999</v>
      </c>
      <c r="BZ72" s="27">
        <v>473.10031099999992</v>
      </c>
      <c r="CB72" s="27">
        <v>3283.7744110000003</v>
      </c>
      <c r="CD72" s="27">
        <v>3004.0819599999995</v>
      </c>
      <c r="CE72" s="27">
        <v>3082.2876799999999</v>
      </c>
      <c r="CF72" s="27">
        <v>3374.3038029999998</v>
      </c>
      <c r="CG72" s="27">
        <v>3283.7744110000003</v>
      </c>
      <c r="CI72" s="27">
        <v>524.533905</v>
      </c>
      <c r="CJ72" s="27">
        <v>399.279067</v>
      </c>
      <c r="CK72" s="27">
        <v>399.279067</v>
      </c>
      <c r="CL72" s="27">
        <v>281.86651699999999</v>
      </c>
    </row>
    <row r="73" spans="1:90" ht="16.5" customHeight="1" x14ac:dyDescent="0.25">
      <c r="A73" s="50"/>
      <c r="B73" s="27" t="s">
        <v>172</v>
      </c>
      <c r="C73" s="51" t="s">
        <v>79</v>
      </c>
      <c r="D73" s="52" t="s">
        <v>34</v>
      </c>
      <c r="E73" s="53" t="s">
        <v>58</v>
      </c>
      <c r="F73" s="53"/>
      <c r="G73" s="53">
        <v>624.89200000000005</v>
      </c>
      <c r="H73" s="53"/>
      <c r="I73" s="28" t="s">
        <v>58</v>
      </c>
      <c r="J73" s="47" t="s">
        <v>58</v>
      </c>
      <c r="K73" s="53" t="s">
        <v>58</v>
      </c>
      <c r="L73" s="53" t="s">
        <v>58</v>
      </c>
      <c r="M73" s="53">
        <v>394.11099999999999</v>
      </c>
      <c r="N73" s="53" t="s">
        <v>58</v>
      </c>
      <c r="O73" s="28" t="s">
        <v>58</v>
      </c>
      <c r="P73" s="47" t="s">
        <v>58</v>
      </c>
      <c r="Q73" s="53" t="s">
        <v>58</v>
      </c>
      <c r="R73" s="53" t="s">
        <v>58</v>
      </c>
      <c r="S73" s="53">
        <v>169.91200000000001</v>
      </c>
      <c r="T73" s="53" t="s">
        <v>58</v>
      </c>
      <c r="U73" s="28" t="s">
        <v>58</v>
      </c>
      <c r="V73" s="29" t="s">
        <v>58</v>
      </c>
      <c r="W73" s="27"/>
      <c r="X73" s="27" t="s">
        <v>81</v>
      </c>
      <c r="Y73" s="27"/>
      <c r="Z73" s="27"/>
      <c r="AA73" s="30">
        <v>14234.607577469998</v>
      </c>
      <c r="AB73" s="31"/>
      <c r="AC73" s="31"/>
      <c r="AD73" s="31">
        <v>566.45000000000027</v>
      </c>
      <c r="AE73" s="31"/>
      <c r="AF73" s="31"/>
      <c r="AG73" s="31"/>
      <c r="AH73" s="31"/>
      <c r="AI73" s="31">
        <v>262.30200000000002</v>
      </c>
      <c r="AJ73" s="31">
        <v>265.30899999999997</v>
      </c>
      <c r="AK73" s="31"/>
      <c r="AL73" s="31"/>
      <c r="AM73" s="31"/>
      <c r="AN73" s="31"/>
      <c r="AO73" s="31"/>
      <c r="AP73" s="31">
        <v>232.50700000000001</v>
      </c>
      <c r="AQ73" s="31">
        <v>242.91800000000012</v>
      </c>
      <c r="AR73" s="31"/>
      <c r="AS73" s="31"/>
      <c r="AT73" s="31"/>
      <c r="AU73" s="31"/>
      <c r="AV73" s="31"/>
      <c r="AW73" s="31">
        <v>394.11099999999999</v>
      </c>
      <c r="AX73" s="31">
        <v>393.42800000000011</v>
      </c>
      <c r="AY73" s="31"/>
      <c r="AZ73" s="31"/>
      <c r="BA73" s="31"/>
      <c r="BB73" s="31"/>
      <c r="BC73" s="31"/>
      <c r="BD73" s="31">
        <v>169.91200000000001</v>
      </c>
      <c r="BE73" s="31">
        <v>-545.9079999999999</v>
      </c>
      <c r="BF73" s="31"/>
      <c r="BG73" s="31"/>
      <c r="BH73" s="30"/>
      <c r="BI73" s="30"/>
      <c r="BJ73" s="30">
        <v>6542.4610000000011</v>
      </c>
      <c r="BK73" s="30">
        <v>6714.2259999999997</v>
      </c>
      <c r="BL73" s="30">
        <v>6866.4409999999998</v>
      </c>
      <c r="BM73" s="30"/>
      <c r="BN73" s="30"/>
      <c r="BO73" s="30"/>
      <c r="BP73" s="30">
        <v>7094.4639999999999</v>
      </c>
      <c r="BQ73" s="30">
        <v>7020.424</v>
      </c>
      <c r="BR73" s="30">
        <v>6968.1170000000002</v>
      </c>
      <c r="BS73" s="30"/>
      <c r="BT73" s="31">
        <v>374.7120000000001</v>
      </c>
      <c r="BU73" s="31"/>
      <c r="BV73" s="31"/>
      <c r="BW73" s="31"/>
      <c r="BZ73" s="27">
        <v>1909.723</v>
      </c>
      <c r="CD73" s="27">
        <v>463.56700000000012</v>
      </c>
      <c r="CE73" s="27">
        <v>700.39300000000003</v>
      </c>
      <c r="CF73" s="27">
        <v>1417.8779999999999</v>
      </c>
      <c r="CI73" s="27">
        <v>1894.6100000000001</v>
      </c>
      <c r="CJ73" s="27">
        <v>1775.3029999999999</v>
      </c>
      <c r="CK73" s="27">
        <v>1775.3029999999999</v>
      </c>
    </row>
    <row r="74" spans="1:90" ht="16.5" customHeight="1" x14ac:dyDescent="0.25">
      <c r="A74" s="50"/>
      <c r="B74" s="27" t="s">
        <v>173</v>
      </c>
      <c r="C74" s="51" t="s">
        <v>79</v>
      </c>
      <c r="D74" s="52" t="s">
        <v>34</v>
      </c>
      <c r="E74" s="53" t="s">
        <v>58</v>
      </c>
      <c r="F74" s="53"/>
      <c r="G74" s="53">
        <v>77.499908000000005</v>
      </c>
      <c r="H74" s="53">
        <v>50.963464000000002</v>
      </c>
      <c r="I74" s="28" t="s">
        <v>58</v>
      </c>
      <c r="J74" s="47" t="s">
        <v>58</v>
      </c>
      <c r="K74" s="53" t="s">
        <v>58</v>
      </c>
      <c r="L74" s="53" t="s">
        <v>58</v>
      </c>
      <c r="M74" s="53">
        <v>53.764437000000001</v>
      </c>
      <c r="N74" s="53">
        <v>36.634172000000007</v>
      </c>
      <c r="O74" s="28" t="s">
        <v>58</v>
      </c>
      <c r="P74" s="47" t="s">
        <v>58</v>
      </c>
      <c r="Q74" s="53" t="s">
        <v>58</v>
      </c>
      <c r="R74" s="53" t="s">
        <v>58</v>
      </c>
      <c r="S74" s="53">
        <v>63.453187999999997</v>
      </c>
      <c r="T74" s="53">
        <v>40.716146000000002</v>
      </c>
      <c r="U74" s="28" t="s">
        <v>58</v>
      </c>
      <c r="V74" s="29" t="s">
        <v>58</v>
      </c>
      <c r="W74" s="27"/>
      <c r="X74" s="27" t="s">
        <v>81</v>
      </c>
      <c r="Y74" s="27"/>
      <c r="Z74" s="27"/>
      <c r="AA74" s="30">
        <v>4624.4624000000003</v>
      </c>
      <c r="AB74" s="31"/>
      <c r="AC74" s="31">
        <v>93.967018999999993</v>
      </c>
      <c r="AD74" s="31">
        <v>75.800459000000018</v>
      </c>
      <c r="AE74" s="31">
        <v>53.182479999999998</v>
      </c>
      <c r="AF74" s="31"/>
      <c r="AG74" s="31">
        <v>69.601287999999997</v>
      </c>
      <c r="AH74" s="31"/>
      <c r="AI74" s="31">
        <v>59.670755999999997</v>
      </c>
      <c r="AJ74" s="31">
        <v>64.912145999999993</v>
      </c>
      <c r="AK74" s="31">
        <v>37.213841000000002</v>
      </c>
      <c r="AL74" s="31">
        <v>37.984957000000001</v>
      </c>
      <c r="AM74" s="31"/>
      <c r="AN74" s="31">
        <v>63.455012000000004</v>
      </c>
      <c r="AO74" s="31"/>
      <c r="AP74" s="31">
        <v>53.730936</v>
      </c>
      <c r="AQ74" s="31">
        <v>60.302186000000006</v>
      </c>
      <c r="AR74" s="31">
        <v>34.257139000000002</v>
      </c>
      <c r="AS74" s="31">
        <v>34.416907999999999</v>
      </c>
      <c r="AT74" s="31"/>
      <c r="AU74" s="31">
        <v>67.848557999999997</v>
      </c>
      <c r="AV74" s="31"/>
      <c r="AW74" s="31">
        <v>53.764437000000001</v>
      </c>
      <c r="AX74" s="31">
        <v>53.756695000000008</v>
      </c>
      <c r="AY74" s="31">
        <v>36.477907000000002</v>
      </c>
      <c r="AZ74" s="31">
        <v>36.634172000000007</v>
      </c>
      <c r="BA74" s="31"/>
      <c r="BB74" s="31">
        <v>77.10266</v>
      </c>
      <c r="BC74" s="31"/>
      <c r="BD74" s="31">
        <v>63.453187999999997</v>
      </c>
      <c r="BE74" s="31">
        <v>1129.218361</v>
      </c>
      <c r="BF74" s="31">
        <v>41.118583999999998</v>
      </c>
      <c r="BG74" s="31">
        <v>40.716146000000002</v>
      </c>
      <c r="BH74" s="30">
        <v>-76.185047999999995</v>
      </c>
      <c r="BI74" s="30">
        <v>-81.714622000000006</v>
      </c>
      <c r="BJ74" s="30">
        <v>-104.193462</v>
      </c>
      <c r="BK74" s="30">
        <v>-151.798822</v>
      </c>
      <c r="BL74" s="30">
        <v>-224.19070600000001</v>
      </c>
      <c r="BM74" s="30"/>
      <c r="BN74" s="30">
        <v>259.34396400000003</v>
      </c>
      <c r="BO74" s="30">
        <v>220.31757999999999</v>
      </c>
      <c r="BP74" s="30">
        <v>260.82128799999998</v>
      </c>
      <c r="BQ74" s="30">
        <v>3279.786846</v>
      </c>
      <c r="BR74" s="30">
        <v>3187.6724380000001</v>
      </c>
      <c r="BS74" s="30"/>
      <c r="BT74" s="31">
        <v>41.087371000000005</v>
      </c>
      <c r="BU74" s="31">
        <v>24.442605</v>
      </c>
      <c r="BV74" s="31">
        <v>19.096800000000002</v>
      </c>
      <c r="BW74" s="31">
        <v>17.065201999999999</v>
      </c>
      <c r="BX74" s="27">
        <v>123.24340000000002</v>
      </c>
      <c r="BZ74" s="27">
        <v>158.08316000000002</v>
      </c>
      <c r="CB74" s="27">
        <v>692.35970299999997</v>
      </c>
      <c r="CD74" s="27">
        <v>1272.3533339999999</v>
      </c>
      <c r="CE74" s="27">
        <v>1247.439605</v>
      </c>
      <c r="CF74" s="27">
        <v>710.05253599999992</v>
      </c>
      <c r="CG74" s="27">
        <v>692.35970299999997</v>
      </c>
      <c r="CI74" s="27">
        <v>180.63321100000002</v>
      </c>
      <c r="CJ74" s="27">
        <v>135.27870200000001</v>
      </c>
      <c r="CK74" s="27">
        <v>135.27870200000001</v>
      </c>
      <c r="CL74" s="27">
        <v>123.24340000000002</v>
      </c>
    </row>
    <row r="75" spans="1:90" ht="16.5" customHeight="1" x14ac:dyDescent="0.25">
      <c r="A75" s="50"/>
      <c r="B75" s="27" t="s">
        <v>84</v>
      </c>
      <c r="C75" s="51">
        <v>0</v>
      </c>
      <c r="D75" s="52" t="s">
        <v>34</v>
      </c>
      <c r="E75" s="53">
        <v>5590.0112647118003</v>
      </c>
      <c r="F75" s="53"/>
      <c r="G75" s="53">
        <v>8293.9788590000007</v>
      </c>
      <c r="H75" s="53">
        <v>12676.107518000001</v>
      </c>
      <c r="I75" s="28" t="s">
        <v>58</v>
      </c>
      <c r="J75" s="47" t="s">
        <v>58</v>
      </c>
      <c r="K75" s="53">
        <v>1238.0096621212508</v>
      </c>
      <c r="L75" s="53" t="s">
        <v>58</v>
      </c>
      <c r="M75" s="53">
        <v>1762.5760289999998</v>
      </c>
      <c r="N75" s="53">
        <v>1687.8684539999999</v>
      </c>
      <c r="O75" s="28" t="s">
        <v>58</v>
      </c>
      <c r="P75" s="47" t="s">
        <v>58</v>
      </c>
      <c r="Q75" s="53">
        <v>1085.5</v>
      </c>
      <c r="R75" s="53" t="s">
        <v>58</v>
      </c>
      <c r="S75" s="53">
        <v>1054.3241989999999</v>
      </c>
      <c r="T75" s="53">
        <v>1282.712403</v>
      </c>
      <c r="U75" s="28" t="s">
        <v>58</v>
      </c>
      <c r="V75" s="29" t="s">
        <v>58</v>
      </c>
      <c r="W75" s="27"/>
      <c r="X75" s="27" t="s">
        <v>81</v>
      </c>
      <c r="Y75" s="27"/>
      <c r="Z75" s="27"/>
      <c r="AA75" s="30">
        <v>47140.441791839999</v>
      </c>
      <c r="AB75" s="31"/>
      <c r="AC75" s="31">
        <v>18568.216308999999</v>
      </c>
      <c r="AD75" s="31">
        <v>11908.403465999996</v>
      </c>
      <c r="AE75" s="31">
        <v>15161.474657999999</v>
      </c>
      <c r="AF75" s="31"/>
      <c r="AG75" s="31">
        <v>2852.4288369999999</v>
      </c>
      <c r="AH75" s="31"/>
      <c r="AI75" s="31">
        <v>1629.4052750000001</v>
      </c>
      <c r="AJ75" s="31">
        <v>993.73158699999931</v>
      </c>
      <c r="AK75" s="31">
        <v>1601.548436</v>
      </c>
      <c r="AL75" s="31">
        <v>1425.7102259999999</v>
      </c>
      <c r="AM75" s="31"/>
      <c r="AN75" s="31">
        <v>2708.506926</v>
      </c>
      <c r="AO75" s="31"/>
      <c r="AP75" s="31">
        <v>1362.5189249999999</v>
      </c>
      <c r="AQ75" s="31">
        <v>822.58811600000047</v>
      </c>
      <c r="AR75" s="31">
        <v>1512.940425</v>
      </c>
      <c r="AS75" s="31">
        <v>1409.4772599999999</v>
      </c>
      <c r="AT75" s="31"/>
      <c r="AU75" s="31">
        <v>3324.7131639999998</v>
      </c>
      <c r="AV75" s="31"/>
      <c r="AW75" s="31">
        <v>1762.5760289999998</v>
      </c>
      <c r="AX75" s="31">
        <v>1099.8265890000005</v>
      </c>
      <c r="AY75" s="31">
        <v>1976.4304359999996</v>
      </c>
      <c r="AZ75" s="31">
        <v>1687.8684539999999</v>
      </c>
      <c r="BA75" s="31"/>
      <c r="BB75" s="31">
        <v>2458.4736579999999</v>
      </c>
      <c r="BC75" s="31"/>
      <c r="BD75" s="31">
        <v>1054.3241989999999</v>
      </c>
      <c r="BE75" s="31">
        <v>648.75457799999958</v>
      </c>
      <c r="BF75" s="31">
        <v>1454.2828340000001</v>
      </c>
      <c r="BG75" s="31">
        <v>1282.712403</v>
      </c>
      <c r="BH75" s="30">
        <v>2696.8929590000002</v>
      </c>
      <c r="BI75" s="30">
        <v>6371.5754320000015</v>
      </c>
      <c r="BJ75" s="30">
        <v>6965.8413500000006</v>
      </c>
      <c r="BK75" s="30">
        <v>7364.7118129999999</v>
      </c>
      <c r="BL75" s="30">
        <v>6491.1907859999992</v>
      </c>
      <c r="BM75" s="30"/>
      <c r="BN75" s="30">
        <v>5119.9997149999999</v>
      </c>
      <c r="BO75" s="30">
        <v>14288.465383999999</v>
      </c>
      <c r="BP75" s="30">
        <v>15401.507227</v>
      </c>
      <c r="BQ75" s="30">
        <v>18958.563471000001</v>
      </c>
      <c r="BR75" s="30">
        <v>20121.803487000001</v>
      </c>
      <c r="BS75" s="30"/>
      <c r="BT75" s="31">
        <v>5564.5761750000001</v>
      </c>
      <c r="BU75" s="31">
        <v>653.03728000000024</v>
      </c>
      <c r="BV75" s="31">
        <v>396.89136799999994</v>
      </c>
      <c r="BW75" s="31">
        <v>399.98839800000002</v>
      </c>
      <c r="BX75" s="27">
        <v>4684.4305680000007</v>
      </c>
      <c r="BZ75" s="27">
        <v>6400.9701889999997</v>
      </c>
      <c r="CB75" s="27">
        <v>3650.2920409999997</v>
      </c>
      <c r="CD75" s="27">
        <v>4440.0740139999998</v>
      </c>
      <c r="CE75" s="27">
        <v>4561.5110699999996</v>
      </c>
      <c r="CF75" s="27">
        <v>4779.2380199999998</v>
      </c>
      <c r="CG75" s="27">
        <v>3650.2920409999997</v>
      </c>
      <c r="CI75" s="27">
        <v>6526.7015080000001</v>
      </c>
      <c r="CJ75" s="27">
        <v>6007.8237239999999</v>
      </c>
      <c r="CK75" s="27">
        <v>6007.8237239999999</v>
      </c>
      <c r="CL75" s="27">
        <v>4684.4305680000007</v>
      </c>
    </row>
    <row r="76" spans="1:90" ht="16.5" customHeight="1" x14ac:dyDescent="0.25">
      <c r="A76" s="50"/>
      <c r="B76" s="27" t="s">
        <v>85</v>
      </c>
      <c r="C76" s="51">
        <v>0</v>
      </c>
      <c r="D76" s="52" t="s">
        <v>34</v>
      </c>
      <c r="E76" s="53" t="s">
        <v>58</v>
      </c>
      <c r="F76" s="53"/>
      <c r="G76" s="53">
        <v>307.111087</v>
      </c>
      <c r="H76" s="53">
        <v>197.58963700000001</v>
      </c>
      <c r="I76" s="28" t="s">
        <v>58</v>
      </c>
      <c r="J76" s="47" t="s">
        <v>58</v>
      </c>
      <c r="K76" s="53" t="s">
        <v>58</v>
      </c>
      <c r="L76" s="53" t="s">
        <v>58</v>
      </c>
      <c r="M76" s="53">
        <v>196.37365299999999</v>
      </c>
      <c r="N76" s="53">
        <v>131.203585</v>
      </c>
      <c r="O76" s="28" t="s">
        <v>58</v>
      </c>
      <c r="P76" s="47" t="s">
        <v>58</v>
      </c>
      <c r="Q76" s="53" t="s">
        <v>58</v>
      </c>
      <c r="R76" s="53" t="s">
        <v>58</v>
      </c>
      <c r="S76" s="53">
        <v>107.21144099999999</v>
      </c>
      <c r="T76" s="53">
        <v>2967.264263</v>
      </c>
      <c r="U76" s="28" t="s">
        <v>58</v>
      </c>
      <c r="V76" s="29" t="s">
        <v>58</v>
      </c>
      <c r="W76" s="27"/>
      <c r="X76" s="27" t="s">
        <v>81</v>
      </c>
      <c r="Y76" s="27"/>
      <c r="Z76" s="27"/>
      <c r="AA76" s="30">
        <v>6158.25</v>
      </c>
      <c r="AB76" s="31"/>
      <c r="AC76" s="31">
        <v>354.05355200000002</v>
      </c>
      <c r="AD76" s="31">
        <v>301.10219500000005</v>
      </c>
      <c r="AE76" s="31">
        <v>224.65319600000001</v>
      </c>
      <c r="AF76" s="31"/>
      <c r="AG76" s="31">
        <v>267.04631000000001</v>
      </c>
      <c r="AH76" s="31"/>
      <c r="AI76" s="31">
        <v>224.04767699999999</v>
      </c>
      <c r="AJ76" s="31">
        <v>227.53732500000001</v>
      </c>
      <c r="AK76" s="31">
        <v>166.01471100000001</v>
      </c>
      <c r="AL76" s="31">
        <v>147.60913400000001</v>
      </c>
      <c r="AM76" s="31"/>
      <c r="AN76" s="31">
        <v>236.255292</v>
      </c>
      <c r="AO76" s="31"/>
      <c r="AP76" s="31">
        <v>194.724852</v>
      </c>
      <c r="AQ76" s="31">
        <v>205.19287700000001</v>
      </c>
      <c r="AR76" s="31">
        <v>148.68786900000001</v>
      </c>
      <c r="AS76" s="31">
        <v>130.21947299999999</v>
      </c>
      <c r="AT76" s="31"/>
      <c r="AU76" s="31">
        <v>238.297538</v>
      </c>
      <c r="AV76" s="31"/>
      <c r="AW76" s="31">
        <v>196.37365299999999</v>
      </c>
      <c r="AX76" s="31">
        <v>206.305352</v>
      </c>
      <c r="AY76" s="31">
        <v>149.65472099999997</v>
      </c>
      <c r="AZ76" s="31">
        <v>131.203585</v>
      </c>
      <c r="BA76" s="31"/>
      <c r="BB76" s="31">
        <v>2770.7951880000001</v>
      </c>
      <c r="BC76" s="31"/>
      <c r="BD76" s="31">
        <v>107.21144099999999</v>
      </c>
      <c r="BE76" s="31">
        <v>2863.0988539999994</v>
      </c>
      <c r="BF76" s="31">
        <v>-70.380201999999997</v>
      </c>
      <c r="BG76" s="31">
        <v>2967.264263</v>
      </c>
      <c r="BH76" s="30">
        <v>2305.7942880000001</v>
      </c>
      <c r="BI76" s="30">
        <v>3051.7725920000003</v>
      </c>
      <c r="BJ76" s="30">
        <v>2814.2968959999998</v>
      </c>
      <c r="BK76" s="30">
        <v>2875.5734110000003</v>
      </c>
      <c r="BL76" s="30">
        <v>2658.3621510000003</v>
      </c>
      <c r="BM76" s="30"/>
      <c r="BN76" s="30">
        <v>3635.9816489999998</v>
      </c>
      <c r="BO76" s="30">
        <v>6988.838068</v>
      </c>
      <c r="BP76" s="30">
        <v>6949.5622590000003</v>
      </c>
      <c r="BQ76" s="30">
        <v>9814.6385140000002</v>
      </c>
      <c r="BR76" s="30">
        <v>9887.3267589999996</v>
      </c>
      <c r="BS76" s="30"/>
      <c r="BT76" s="31">
        <v>149.87684899999999</v>
      </c>
      <c r="BU76" s="31">
        <v>90.899746999999977</v>
      </c>
      <c r="BV76" s="31">
        <v>47.700662999999999</v>
      </c>
      <c r="BW76" s="31">
        <v>55.839276999999996</v>
      </c>
      <c r="BX76" s="27">
        <v>436.20409599999999</v>
      </c>
      <c r="BZ76" s="27">
        <v>594.257611</v>
      </c>
      <c r="CB76" s="27">
        <v>3324.4244020000001</v>
      </c>
      <c r="CD76" s="27">
        <v>5867.194356</v>
      </c>
      <c r="CE76" s="27">
        <v>5563.5138399999996</v>
      </c>
      <c r="CF76" s="27">
        <v>3188.3341180000002</v>
      </c>
      <c r="CG76" s="27">
        <v>3324.4244020000001</v>
      </c>
      <c r="CI76" s="27">
        <v>683.53731099999993</v>
      </c>
      <c r="CJ76" s="27">
        <v>494.95906999999994</v>
      </c>
      <c r="CK76" s="27">
        <v>494.95906999999994</v>
      </c>
      <c r="CL76" s="27">
        <v>436.20409599999999</v>
      </c>
    </row>
    <row r="77" spans="1:90" ht="16.5" customHeight="1" x14ac:dyDescent="0.25">
      <c r="A77" s="50"/>
      <c r="B77" s="27" t="s">
        <v>174</v>
      </c>
      <c r="C77" s="51" t="s">
        <v>79</v>
      </c>
      <c r="D77" s="52" t="s">
        <v>34</v>
      </c>
      <c r="E77" s="53" t="s">
        <v>58</v>
      </c>
      <c r="F77" s="53"/>
      <c r="G77" s="53">
        <v>7.2725899999999992</v>
      </c>
      <c r="H77" s="53">
        <v>9.7087190000000003</v>
      </c>
      <c r="I77" s="28" t="s">
        <v>58</v>
      </c>
      <c r="J77" s="47" t="s">
        <v>58</v>
      </c>
      <c r="K77" s="53" t="s">
        <v>58</v>
      </c>
      <c r="L77" s="53" t="s">
        <v>58</v>
      </c>
      <c r="M77" s="53">
        <v>3.260275</v>
      </c>
      <c r="N77" s="53">
        <v>6.7904459999999993</v>
      </c>
      <c r="O77" s="28" t="s">
        <v>58</v>
      </c>
      <c r="P77" s="47" t="s">
        <v>58</v>
      </c>
      <c r="Q77" s="53" t="s">
        <v>58</v>
      </c>
      <c r="R77" s="53" t="s">
        <v>58</v>
      </c>
      <c r="S77" s="53">
        <v>23.205424000000001</v>
      </c>
      <c r="T77" s="53">
        <v>3.354473</v>
      </c>
      <c r="U77" s="28" t="s">
        <v>58</v>
      </c>
      <c r="V77" s="29" t="s">
        <v>58</v>
      </c>
      <c r="W77" s="27"/>
      <c r="X77" s="27" t="s">
        <v>81</v>
      </c>
      <c r="Y77" s="27"/>
      <c r="Z77" s="27"/>
      <c r="AA77" s="30">
        <v>1650</v>
      </c>
      <c r="AB77" s="31"/>
      <c r="AC77" s="31">
        <v>14.973081000000001</v>
      </c>
      <c r="AD77" s="31">
        <v>7.4243479999999984</v>
      </c>
      <c r="AE77" s="31">
        <v>11.209486999999999</v>
      </c>
      <c r="AF77" s="31"/>
      <c r="AG77" s="31">
        <v>10.070876999999999</v>
      </c>
      <c r="AH77" s="31"/>
      <c r="AI77" s="31">
        <v>3.5238900000000002</v>
      </c>
      <c r="AJ77" s="31">
        <v>4.7661990000000003</v>
      </c>
      <c r="AK77" s="31">
        <v>8.4269060000000007</v>
      </c>
      <c r="AL77" s="31">
        <v>6.8253019999999998</v>
      </c>
      <c r="AM77" s="31"/>
      <c r="AN77" s="31">
        <v>8.8453049999999998</v>
      </c>
      <c r="AO77" s="31"/>
      <c r="AP77" s="31">
        <v>2.4597449999999998</v>
      </c>
      <c r="AQ77" s="31">
        <v>3.9704619999999977</v>
      </c>
      <c r="AR77" s="31">
        <v>7.6516820000000001</v>
      </c>
      <c r="AS77" s="31">
        <v>6.2018829999999996</v>
      </c>
      <c r="AT77" s="31"/>
      <c r="AU77" s="31">
        <v>10.048518999999999</v>
      </c>
      <c r="AV77" s="31"/>
      <c r="AW77" s="31">
        <v>3.260275</v>
      </c>
      <c r="AX77" s="31">
        <v>4.8406429999999983</v>
      </c>
      <c r="AY77" s="31">
        <v>8.5219720000000017</v>
      </c>
      <c r="AZ77" s="31">
        <v>6.7904459999999993</v>
      </c>
      <c r="BA77" s="31"/>
      <c r="BB77" s="31">
        <v>0.47469299999999998</v>
      </c>
      <c r="BC77" s="31"/>
      <c r="BD77" s="31">
        <v>23.205424000000001</v>
      </c>
      <c r="BE77" s="31">
        <v>-2.8734859999999993</v>
      </c>
      <c r="BF77" s="31">
        <v>4.8786329999999998</v>
      </c>
      <c r="BG77" s="31">
        <v>3.354473</v>
      </c>
      <c r="BH77" s="30">
        <v>38.723473000000006</v>
      </c>
      <c r="BI77" s="30">
        <v>85.572999999999993</v>
      </c>
      <c r="BJ77" s="30">
        <v>83.588436000000016</v>
      </c>
      <c r="BK77" s="30">
        <v>85.747001999999995</v>
      </c>
      <c r="BL77" s="30">
        <v>62.598703999999998</v>
      </c>
      <c r="BM77" s="30"/>
      <c r="BN77" s="30">
        <v>27.631869999999999</v>
      </c>
      <c r="BO77" s="30">
        <v>13.626963</v>
      </c>
      <c r="BP77" s="30">
        <v>18.399639000000001</v>
      </c>
      <c r="BQ77" s="30">
        <v>15.363057</v>
      </c>
      <c r="BR77" s="30">
        <v>38.570509000000001</v>
      </c>
      <c r="BS77" s="30"/>
      <c r="BT77" s="31">
        <v>4.090503</v>
      </c>
      <c r="BU77" s="31">
        <v>3.5459589999999999</v>
      </c>
      <c r="BV77" s="31">
        <v>4.3262369999999999</v>
      </c>
      <c r="BW77" s="31">
        <v>2.4299559999999998</v>
      </c>
      <c r="BX77" s="27">
        <v>16.333717</v>
      </c>
      <c r="BZ77" s="27">
        <v>23.411133999999997</v>
      </c>
      <c r="CB77" s="27">
        <v>-14.051048000000002</v>
      </c>
      <c r="CD77" s="27">
        <v>28.565044</v>
      </c>
      <c r="CE77" s="27">
        <v>2.4798399999999998</v>
      </c>
      <c r="CF77" s="27">
        <v>-12.774812000000001</v>
      </c>
      <c r="CG77" s="27">
        <v>-14.051048000000002</v>
      </c>
      <c r="CI77" s="27">
        <v>23.413335999999997</v>
      </c>
      <c r="CJ77" s="27">
        <v>21.309730000000002</v>
      </c>
      <c r="CK77" s="27">
        <v>21.309730000000002</v>
      </c>
      <c r="CL77" s="27">
        <v>16.333717</v>
      </c>
    </row>
    <row r="78" spans="1:90" ht="16.5" customHeight="1" x14ac:dyDescent="0.25">
      <c r="A78" s="50"/>
      <c r="B78" s="27" t="s">
        <v>175</v>
      </c>
      <c r="C78" s="51" t="s">
        <v>79</v>
      </c>
      <c r="D78" s="52" t="s">
        <v>34</v>
      </c>
      <c r="E78" s="53" t="s">
        <v>58</v>
      </c>
      <c r="F78" s="53"/>
      <c r="G78" s="53">
        <v>16.498260999999999</v>
      </c>
      <c r="H78" s="53">
        <v>5.5118479999999996</v>
      </c>
      <c r="I78" s="28" t="s">
        <v>58</v>
      </c>
      <c r="J78" s="47" t="s">
        <v>58</v>
      </c>
      <c r="K78" s="53" t="s">
        <v>58</v>
      </c>
      <c r="L78" s="53" t="s">
        <v>58</v>
      </c>
      <c r="M78" s="53">
        <v>-1.460048</v>
      </c>
      <c r="N78" s="53">
        <v>0.32931700000000186</v>
      </c>
      <c r="O78" s="28" t="s">
        <v>58</v>
      </c>
      <c r="P78" s="47" t="s">
        <v>58</v>
      </c>
      <c r="Q78" s="53" t="s">
        <v>58</v>
      </c>
      <c r="R78" s="53" t="s">
        <v>58</v>
      </c>
      <c r="S78" s="53">
        <v>-4.4706900000000003</v>
      </c>
      <c r="T78" s="53">
        <v>-0.53674999999999995</v>
      </c>
      <c r="U78" s="28" t="s">
        <v>58</v>
      </c>
      <c r="V78" s="29" t="s">
        <v>58</v>
      </c>
      <c r="W78" s="27"/>
      <c r="X78" s="27" t="s">
        <v>81</v>
      </c>
      <c r="Y78" s="27"/>
      <c r="Z78" s="27"/>
      <c r="AA78" s="30">
        <v>383.45355000000001</v>
      </c>
      <c r="AB78" s="31"/>
      <c r="AC78" s="31">
        <v>8.8382149999999999</v>
      </c>
      <c r="AD78" s="31">
        <v>33.226641999999998</v>
      </c>
      <c r="AE78" s="31">
        <v>6.137651</v>
      </c>
      <c r="AF78" s="31"/>
      <c r="AG78" s="31">
        <v>2.8217629999999998</v>
      </c>
      <c r="AH78" s="31"/>
      <c r="AI78" s="31">
        <v>1.7599819999999999</v>
      </c>
      <c r="AJ78" s="31">
        <v>7.0481669999999994</v>
      </c>
      <c r="AK78" s="31">
        <v>1.801526</v>
      </c>
      <c r="AL78" s="31">
        <v>2.0465409999999999</v>
      </c>
      <c r="AM78" s="31"/>
      <c r="AN78" s="31">
        <v>-5.116403</v>
      </c>
      <c r="AO78" s="31"/>
      <c r="AP78" s="31">
        <v>-3.130601</v>
      </c>
      <c r="AQ78" s="31">
        <v>-0.5521439999999993</v>
      </c>
      <c r="AR78" s="31">
        <v>-2.4725609999999998</v>
      </c>
      <c r="AS78" s="31">
        <v>-1.853378</v>
      </c>
      <c r="AT78" s="31"/>
      <c r="AU78" s="31">
        <v>7.5684100000000019</v>
      </c>
      <c r="AV78" s="31"/>
      <c r="AW78" s="31">
        <v>-1.460048</v>
      </c>
      <c r="AX78" s="31">
        <v>-8.2287040000000005</v>
      </c>
      <c r="AY78" s="31">
        <v>-0.80169700000000166</v>
      </c>
      <c r="AZ78" s="31">
        <v>0.32931700000000186</v>
      </c>
      <c r="BA78" s="31"/>
      <c r="BB78" s="31">
        <v>-4.8867779999999996</v>
      </c>
      <c r="BC78" s="31"/>
      <c r="BD78" s="31">
        <v>-4.4706900000000003</v>
      </c>
      <c r="BE78" s="31">
        <v>-7.7247260000000013</v>
      </c>
      <c r="BF78" s="31">
        <v>0.34138099999999999</v>
      </c>
      <c r="BG78" s="31">
        <v>-0.53674999999999995</v>
      </c>
      <c r="BH78" s="30">
        <v>-82.410200000000003</v>
      </c>
      <c r="BI78" s="30">
        <v>21.739818999999997</v>
      </c>
      <c r="BJ78" s="30">
        <v>12.430228</v>
      </c>
      <c r="BK78" s="30">
        <v>30.812779999999997</v>
      </c>
      <c r="BL78" s="30">
        <v>48.096478000000005</v>
      </c>
      <c r="BM78" s="30"/>
      <c r="BN78" s="30">
        <v>142.84197499999999</v>
      </c>
      <c r="BO78" s="30">
        <v>174.83145400000001</v>
      </c>
      <c r="BP78" s="30">
        <v>174.96153100000001</v>
      </c>
      <c r="BQ78" s="30">
        <v>230.69106099999999</v>
      </c>
      <c r="BR78" s="30">
        <v>228.657736</v>
      </c>
      <c r="BS78" s="30"/>
      <c r="BT78" s="31">
        <v>0.849939</v>
      </c>
      <c r="BU78" s="31">
        <v>-2.7516010000000017</v>
      </c>
      <c r="BV78" s="31">
        <v>-1.2445380000000008</v>
      </c>
      <c r="BW78" s="31">
        <v>-1.0224470000000001</v>
      </c>
      <c r="BX78" s="27">
        <v>-0.5074949999999987</v>
      </c>
      <c r="BZ78" s="27">
        <v>-1.4619909999999994</v>
      </c>
      <c r="CB78" s="27">
        <v>4.3870900000000006</v>
      </c>
      <c r="CD78" s="27">
        <v>-12.390785000000003</v>
      </c>
      <c r="CE78" s="27">
        <v>-12.270123000000002</v>
      </c>
      <c r="CF78" s="27">
        <v>-2.3734159999999997</v>
      </c>
      <c r="CG78" s="27">
        <v>4.3870900000000006</v>
      </c>
      <c r="CI78" s="27">
        <v>-10.161132</v>
      </c>
      <c r="CJ78" s="27">
        <v>1.4424090000000014</v>
      </c>
      <c r="CK78" s="27">
        <v>1.4424090000000014</v>
      </c>
      <c r="CL78" s="27">
        <v>-0.5074949999999987</v>
      </c>
    </row>
    <row r="79" spans="1:90" ht="16.5" customHeight="1" x14ac:dyDescent="0.25">
      <c r="A79" s="50"/>
      <c r="B79" s="27" t="s">
        <v>176</v>
      </c>
      <c r="C79" s="51" t="s">
        <v>79</v>
      </c>
      <c r="D79" s="52" t="s">
        <v>34</v>
      </c>
      <c r="E79" s="53" t="s">
        <v>79</v>
      </c>
      <c r="F79" s="53"/>
      <c r="G79" s="53">
        <v>1391.09519</v>
      </c>
      <c r="H79" s="53">
        <v>1757.392306</v>
      </c>
      <c r="I79" s="28" t="s">
        <v>58</v>
      </c>
      <c r="J79" s="47" t="s">
        <v>58</v>
      </c>
      <c r="K79" s="53" t="s">
        <v>79</v>
      </c>
      <c r="L79" s="53" t="s">
        <v>58</v>
      </c>
      <c r="M79" s="53">
        <v>101.370015</v>
      </c>
      <c r="N79" s="53">
        <v>330.66083199999991</v>
      </c>
      <c r="O79" s="28" t="s">
        <v>58</v>
      </c>
      <c r="P79" s="47" t="s">
        <v>58</v>
      </c>
      <c r="Q79" s="53">
        <v>1577.7</v>
      </c>
      <c r="R79" s="53" t="s">
        <v>58</v>
      </c>
      <c r="S79" s="53">
        <v>1835.358733</v>
      </c>
      <c r="T79" s="53">
        <v>2233.8119230000002</v>
      </c>
      <c r="U79" s="28" t="s">
        <v>58</v>
      </c>
      <c r="V79" s="29" t="s">
        <v>58</v>
      </c>
      <c r="W79" s="27"/>
      <c r="X79" s="27" t="s">
        <v>81</v>
      </c>
      <c r="Y79" s="27"/>
      <c r="Z79" s="27"/>
      <c r="AA79" s="30">
        <v>40759.5</v>
      </c>
      <c r="AB79" s="31"/>
      <c r="AC79" s="31">
        <v>2737.3938710000002</v>
      </c>
      <c r="AD79" s="31">
        <v>2051.0062429999989</v>
      </c>
      <c r="AE79" s="31">
        <v>2334.7796790000002</v>
      </c>
      <c r="AF79" s="31"/>
      <c r="AG79" s="31">
        <v>644.75730299999998</v>
      </c>
      <c r="AH79" s="31"/>
      <c r="AI79" s="31">
        <v>246.91164200000003</v>
      </c>
      <c r="AJ79" s="31">
        <v>-28.589747000000102</v>
      </c>
      <c r="AK79" s="31">
        <v>315.62911400000002</v>
      </c>
      <c r="AL79" s="31">
        <v>401.97858000000002</v>
      </c>
      <c r="AM79" s="31"/>
      <c r="AN79" s="31">
        <v>500.57027499999992</v>
      </c>
      <c r="AO79" s="31"/>
      <c r="AP79" s="31">
        <v>79.915324999999996</v>
      </c>
      <c r="AQ79" s="31">
        <v>-198.03531499999997</v>
      </c>
      <c r="AR79" s="31">
        <v>218.70562000000001</v>
      </c>
      <c r="AS79" s="31">
        <v>307.76161400000001</v>
      </c>
      <c r="AT79" s="31"/>
      <c r="AU79" s="31">
        <v>539.75305099999991</v>
      </c>
      <c r="AV79" s="31"/>
      <c r="AW79" s="31">
        <v>101.370015</v>
      </c>
      <c r="AX79" s="31">
        <v>-188.43763299999998</v>
      </c>
      <c r="AY79" s="31">
        <v>241.66171500000007</v>
      </c>
      <c r="AZ79" s="31">
        <v>330.66083199999991</v>
      </c>
      <c r="BA79" s="31"/>
      <c r="BB79" s="31">
        <v>3264.9019629999998</v>
      </c>
      <c r="BC79" s="31"/>
      <c r="BD79" s="31">
        <v>1835.358733</v>
      </c>
      <c r="BE79" s="31">
        <v>3956.3426550000004</v>
      </c>
      <c r="BF79" s="31">
        <v>4219.5402969999996</v>
      </c>
      <c r="BG79" s="31">
        <v>2233.8119230000002</v>
      </c>
      <c r="BH79" s="30">
        <v>-672.26247100000001</v>
      </c>
      <c r="BI79" s="30">
        <v>-635.12894699999993</v>
      </c>
      <c r="BJ79" s="30">
        <v>-1834.0789940000002</v>
      </c>
      <c r="BK79" s="30">
        <v>-4115.6970240000001</v>
      </c>
      <c r="BL79" s="30">
        <v>-3521.6153219999997</v>
      </c>
      <c r="BM79" s="30"/>
      <c r="BN79" s="30">
        <v>3010.1391619999999</v>
      </c>
      <c r="BO79" s="30">
        <v>7901.0808310000002</v>
      </c>
      <c r="BP79" s="30">
        <v>12270.893677</v>
      </c>
      <c r="BQ79" s="30">
        <v>16251.746835</v>
      </c>
      <c r="BR79" s="30">
        <v>18041.512035</v>
      </c>
      <c r="BS79" s="30"/>
      <c r="BT79" s="31">
        <v>714.25470399999995</v>
      </c>
      <c r="BU79" s="31">
        <v>149.97890700000002</v>
      </c>
      <c r="BV79" s="31">
        <v>51.089613000000014</v>
      </c>
      <c r="BW79" s="31">
        <v>113.27927499999998</v>
      </c>
      <c r="BX79" s="27">
        <v>389.65324299999992</v>
      </c>
      <c r="BZ79" s="27">
        <v>592.97713299999998</v>
      </c>
      <c r="CB79" s="27">
        <v>4394.7150089999996</v>
      </c>
      <c r="CD79" s="27">
        <v>12245.053608000002</v>
      </c>
      <c r="CE79" s="27">
        <v>11440.784915</v>
      </c>
      <c r="CF79" s="27">
        <v>8262.1064910000005</v>
      </c>
      <c r="CG79" s="27">
        <v>4394.7150089999996</v>
      </c>
      <c r="CI79" s="27">
        <v>485.25492900000006</v>
      </c>
      <c r="CJ79" s="27">
        <v>481.336051</v>
      </c>
      <c r="CK79" s="27">
        <v>481.336051</v>
      </c>
      <c r="CL79" s="27">
        <v>389.65324299999992</v>
      </c>
    </row>
    <row r="80" spans="1:90" ht="16.5" customHeight="1" x14ac:dyDescent="0.25">
      <c r="A80" s="50"/>
      <c r="B80" s="27" t="s">
        <v>177</v>
      </c>
      <c r="C80" s="51" t="s">
        <v>79</v>
      </c>
      <c r="D80" s="52" t="s">
        <v>539</v>
      </c>
      <c r="E80" s="53">
        <v>0</v>
      </c>
      <c r="F80" s="53"/>
      <c r="G80" s="53" t="s">
        <v>58</v>
      </c>
      <c r="H80" s="53" t="s">
        <v>58</v>
      </c>
      <c r="I80" s="28" t="s">
        <v>58</v>
      </c>
      <c r="J80" s="47" t="s">
        <v>58</v>
      </c>
      <c r="K80" s="53">
        <v>0</v>
      </c>
      <c r="L80" s="53" t="s">
        <v>58</v>
      </c>
      <c r="M80" s="53" t="s">
        <v>58</v>
      </c>
      <c r="N80" s="53" t="s">
        <v>58</v>
      </c>
      <c r="O80" s="28" t="s">
        <v>58</v>
      </c>
      <c r="P80" s="47" t="s">
        <v>58</v>
      </c>
      <c r="Q80" s="53">
        <v>878.90504662835701</v>
      </c>
      <c r="R80" s="53" t="s">
        <v>58</v>
      </c>
      <c r="S80" s="53">
        <v>516.97199999999998</v>
      </c>
      <c r="T80" s="53">
        <v>458.09899999999999</v>
      </c>
      <c r="U80" s="28" t="s">
        <v>58</v>
      </c>
      <c r="V80" s="29" t="s">
        <v>58</v>
      </c>
      <c r="W80" s="27"/>
      <c r="X80" s="27" t="s">
        <v>81</v>
      </c>
      <c r="Y80" s="27"/>
      <c r="Z80" s="27"/>
      <c r="AA80" s="30">
        <v>8275</v>
      </c>
      <c r="AB80" s="31"/>
      <c r="AC80" s="31"/>
      <c r="AD80" s="31"/>
      <c r="AE80" s="31"/>
      <c r="AF80" s="31"/>
      <c r="AG80" s="31"/>
      <c r="AH80" s="31"/>
      <c r="AI80" s="31"/>
      <c r="AJ80" s="31"/>
      <c r="AK80" s="31"/>
      <c r="AL80" s="31"/>
      <c r="AM80" s="31"/>
      <c r="AN80" s="31"/>
      <c r="AO80" s="31"/>
      <c r="AP80" s="31"/>
      <c r="AQ80" s="31"/>
      <c r="AR80" s="31"/>
      <c r="AS80" s="31"/>
      <c r="AT80" s="31"/>
      <c r="AU80" s="31"/>
      <c r="AV80" s="31"/>
      <c r="AW80" s="31"/>
      <c r="AX80" s="31"/>
      <c r="AY80" s="31"/>
      <c r="AZ80" s="31"/>
      <c r="BA80" s="31"/>
      <c r="BB80" s="31">
        <v>652.40499999999997</v>
      </c>
      <c r="BC80" s="31"/>
      <c r="BD80" s="31">
        <v>516.97199999999998</v>
      </c>
      <c r="BE80" s="31">
        <v>458.83300000000008</v>
      </c>
      <c r="BF80" s="31">
        <v>254.25800000000001</v>
      </c>
      <c r="BG80" s="31">
        <v>458.09899999999999</v>
      </c>
      <c r="BH80" s="30"/>
      <c r="BI80" s="30"/>
      <c r="BJ80" s="30"/>
      <c r="BK80" s="30"/>
      <c r="BL80" s="30"/>
      <c r="BM80" s="30"/>
      <c r="BN80" s="30">
        <v>4091.4769999999999</v>
      </c>
      <c r="BO80" s="30">
        <v>7210.2830000000004</v>
      </c>
      <c r="BP80" s="30">
        <v>7466.4</v>
      </c>
      <c r="BQ80" s="30">
        <v>8118.973</v>
      </c>
      <c r="BR80" s="30">
        <v>8476.7890000000007</v>
      </c>
      <c r="BS80" s="30"/>
      <c r="BT80" s="31"/>
      <c r="BU80" s="31"/>
      <c r="BV80" s="31"/>
      <c r="BW80" s="31"/>
      <c r="CB80" s="27">
        <v>743.73699999999997</v>
      </c>
      <c r="CD80" s="27">
        <v>1688.162</v>
      </c>
      <c r="CE80" s="27">
        <v>1365.4960000000001</v>
      </c>
      <c r="CF80" s="27">
        <v>959.63900000000001</v>
      </c>
      <c r="CG80" s="27">
        <v>743.73699999999997</v>
      </c>
    </row>
    <row r="81" spans="1:90" ht="16.5" customHeight="1" x14ac:dyDescent="0.25">
      <c r="A81" s="50"/>
      <c r="B81" s="27" t="s">
        <v>178</v>
      </c>
      <c r="C81" s="51" t="s">
        <v>79</v>
      </c>
      <c r="D81" s="52" t="s">
        <v>34</v>
      </c>
      <c r="E81" s="53" t="s">
        <v>58</v>
      </c>
      <c r="F81" s="53"/>
      <c r="G81" s="53">
        <v>958.98673599999995</v>
      </c>
      <c r="H81" s="53">
        <v>575.06994599999996</v>
      </c>
      <c r="I81" s="28" t="s">
        <v>58</v>
      </c>
      <c r="J81" s="47" t="s">
        <v>58</v>
      </c>
      <c r="K81" s="53" t="s">
        <v>58</v>
      </c>
      <c r="L81" s="53" t="s">
        <v>58</v>
      </c>
      <c r="M81" s="53">
        <v>54.531608999999996</v>
      </c>
      <c r="N81" s="53">
        <v>91.261985999999993</v>
      </c>
      <c r="O81" s="28" t="s">
        <v>58</v>
      </c>
      <c r="P81" s="47" t="s">
        <v>58</v>
      </c>
      <c r="Q81" s="53" t="s">
        <v>58</v>
      </c>
      <c r="R81" s="53" t="s">
        <v>58</v>
      </c>
      <c r="S81" s="53">
        <v>42.989702999999999</v>
      </c>
      <c r="T81" s="53">
        <v>84.530178000000006</v>
      </c>
      <c r="U81" s="28" t="s">
        <v>58</v>
      </c>
      <c r="V81" s="29" t="s">
        <v>58</v>
      </c>
      <c r="W81" s="27"/>
      <c r="X81" s="27" t="s">
        <v>81</v>
      </c>
      <c r="Y81" s="27"/>
      <c r="Z81" s="27"/>
      <c r="AA81" s="30">
        <v>7091.28</v>
      </c>
      <c r="AB81" s="31"/>
      <c r="AC81" s="31">
        <v>1046.200654</v>
      </c>
      <c r="AD81" s="31">
        <v>592.92571799999996</v>
      </c>
      <c r="AE81" s="31">
        <v>519.35997499999996</v>
      </c>
      <c r="AF81" s="31"/>
      <c r="AG81" s="31">
        <v>312.937928</v>
      </c>
      <c r="AH81" s="31"/>
      <c r="AI81" s="31">
        <v>223.00040799999999</v>
      </c>
      <c r="AJ81" s="31">
        <v>140.04795199999995</v>
      </c>
      <c r="AK81" s="31">
        <v>143.585645</v>
      </c>
      <c r="AL81" s="31">
        <v>170.39188200000001</v>
      </c>
      <c r="AM81" s="31"/>
      <c r="AN81" s="31">
        <v>164.27733499999999</v>
      </c>
      <c r="AO81" s="31"/>
      <c r="AP81" s="31">
        <v>50.578155999999993</v>
      </c>
      <c r="AQ81" s="31">
        <v>12.547731999999968</v>
      </c>
      <c r="AR81" s="31">
        <v>55.544701000000003</v>
      </c>
      <c r="AS81" s="31">
        <v>86.446658999999997</v>
      </c>
      <c r="AT81" s="31"/>
      <c r="AU81" s="31">
        <v>173.64473899999999</v>
      </c>
      <c r="AV81" s="31"/>
      <c r="AW81" s="31">
        <v>54.531608999999996</v>
      </c>
      <c r="AX81" s="31">
        <v>19.121923999999971</v>
      </c>
      <c r="AY81" s="31">
        <v>61.036338000000001</v>
      </c>
      <c r="AZ81" s="31">
        <v>91.261985999999993</v>
      </c>
      <c r="BA81" s="31"/>
      <c r="BB81" s="31">
        <v>172.256248</v>
      </c>
      <c r="BC81" s="31"/>
      <c r="BD81" s="31">
        <v>42.989702999999999</v>
      </c>
      <c r="BE81" s="31">
        <v>350.73039800000004</v>
      </c>
      <c r="BF81" s="31">
        <v>56.288874</v>
      </c>
      <c r="BG81" s="31">
        <v>84.530178000000006</v>
      </c>
      <c r="BH81" s="30">
        <v>12.889849999999967</v>
      </c>
      <c r="BI81" s="30">
        <v>224.81745699999999</v>
      </c>
      <c r="BJ81" s="30">
        <v>224.68275899999998</v>
      </c>
      <c r="BK81" s="30">
        <v>-140.50468499999999</v>
      </c>
      <c r="BL81" s="30">
        <v>324.59517199999999</v>
      </c>
      <c r="BM81" s="30"/>
      <c r="BN81" s="30">
        <v>451.34516100000002</v>
      </c>
      <c r="BO81" s="30">
        <v>660.64860399999998</v>
      </c>
      <c r="BP81" s="30">
        <v>714.74108799999999</v>
      </c>
      <c r="BQ81" s="30">
        <v>1032.2261390000001</v>
      </c>
      <c r="BR81" s="30">
        <v>980.11477500000001</v>
      </c>
      <c r="BS81" s="30"/>
      <c r="BT81" s="31">
        <v>459.61625400000003</v>
      </c>
      <c r="BU81" s="31">
        <v>10.224452000000001</v>
      </c>
      <c r="BV81" s="31">
        <v>20.860503999999999</v>
      </c>
      <c r="BW81" s="31">
        <v>32.987355000000001</v>
      </c>
      <c r="BX81" s="27">
        <v>232.67087099999998</v>
      </c>
      <c r="BZ81" s="27">
        <v>253.80300099999997</v>
      </c>
      <c r="CB81" s="27">
        <v>216.957581</v>
      </c>
      <c r="CD81" s="27">
        <v>534.53915299999994</v>
      </c>
      <c r="CE81" s="27">
        <v>579.27552000000003</v>
      </c>
      <c r="CF81" s="27">
        <v>268.75571500000001</v>
      </c>
      <c r="CG81" s="27">
        <v>216.957581</v>
      </c>
      <c r="CI81" s="27">
        <v>225.95185699999996</v>
      </c>
      <c r="CJ81" s="27">
        <v>283.48275699999999</v>
      </c>
      <c r="CK81" s="27">
        <v>283.48275699999999</v>
      </c>
      <c r="CL81" s="27">
        <v>232.67087099999998</v>
      </c>
    </row>
    <row r="82" spans="1:90" ht="16.5" customHeight="1" x14ac:dyDescent="0.25">
      <c r="A82" s="50"/>
      <c r="B82" s="27" t="s">
        <v>179</v>
      </c>
      <c r="C82" s="51" t="s">
        <v>79</v>
      </c>
      <c r="D82" s="52" t="s">
        <v>34</v>
      </c>
      <c r="E82" s="53" t="s">
        <v>58</v>
      </c>
      <c r="F82" s="53"/>
      <c r="G82" s="53">
        <v>584.59383200000002</v>
      </c>
      <c r="H82" s="53">
        <v>396.54582399999998</v>
      </c>
      <c r="I82" s="28" t="s">
        <v>58</v>
      </c>
      <c r="J82" s="47" t="s">
        <v>58</v>
      </c>
      <c r="K82" s="53" t="s">
        <v>58</v>
      </c>
      <c r="L82" s="53" t="s">
        <v>58</v>
      </c>
      <c r="M82" s="53">
        <v>36.511970000000005</v>
      </c>
      <c r="N82" s="53">
        <v>86.791825000000003</v>
      </c>
      <c r="O82" s="28" t="s">
        <v>58</v>
      </c>
      <c r="P82" s="47" t="s">
        <v>58</v>
      </c>
      <c r="Q82" s="53" t="s">
        <v>58</v>
      </c>
      <c r="R82" s="53" t="s">
        <v>58</v>
      </c>
      <c r="S82" s="53">
        <v>96.382925</v>
      </c>
      <c r="T82" s="53">
        <v>38.527729000000001</v>
      </c>
      <c r="U82" s="28" t="s">
        <v>58</v>
      </c>
      <c r="V82" s="29" t="s">
        <v>58</v>
      </c>
      <c r="W82" s="27"/>
      <c r="X82" s="27" t="s">
        <v>81</v>
      </c>
      <c r="Y82" s="27"/>
      <c r="Z82" s="27"/>
      <c r="AA82" s="30">
        <v>3699.7938031999997</v>
      </c>
      <c r="AB82" s="31"/>
      <c r="AC82" s="31">
        <v>785.04532200000006</v>
      </c>
      <c r="AD82" s="31">
        <v>899.70175699999982</v>
      </c>
      <c r="AE82" s="31">
        <v>596.37152400000002</v>
      </c>
      <c r="AF82" s="31"/>
      <c r="AG82" s="31">
        <v>168.47735399999999</v>
      </c>
      <c r="AH82" s="31"/>
      <c r="AI82" s="31">
        <v>69.944168000000005</v>
      </c>
      <c r="AJ82" s="31">
        <v>204.63700600000004</v>
      </c>
      <c r="AK82" s="31">
        <v>184.05856399999999</v>
      </c>
      <c r="AL82" s="31">
        <v>110.633897</v>
      </c>
      <c r="AM82" s="31"/>
      <c r="AN82" s="31">
        <v>100.612188</v>
      </c>
      <c r="AO82" s="31"/>
      <c r="AP82" s="31">
        <v>35.373682000000002</v>
      </c>
      <c r="AQ82" s="31">
        <v>209.97708900000003</v>
      </c>
      <c r="AR82" s="31">
        <v>150.40375599999999</v>
      </c>
      <c r="AS82" s="31">
        <v>82.293068000000005</v>
      </c>
      <c r="AT82" s="31"/>
      <c r="AU82" s="31">
        <v>113.120215</v>
      </c>
      <c r="AV82" s="31"/>
      <c r="AW82" s="31">
        <v>36.511970000000005</v>
      </c>
      <c r="AX82" s="31">
        <v>221.54793600000002</v>
      </c>
      <c r="AY82" s="31">
        <v>153.283221</v>
      </c>
      <c r="AZ82" s="31">
        <v>86.791825000000003</v>
      </c>
      <c r="BA82" s="31"/>
      <c r="BB82" s="31">
        <v>71.341750000000005</v>
      </c>
      <c r="BC82" s="31"/>
      <c r="BD82" s="31">
        <v>96.382925</v>
      </c>
      <c r="BE82" s="31">
        <v>31.506155999999947</v>
      </c>
      <c r="BF82" s="31">
        <v>133.09907899999999</v>
      </c>
      <c r="BG82" s="31">
        <v>38.527729000000001</v>
      </c>
      <c r="BH82" s="30">
        <v>-290.13619199999999</v>
      </c>
      <c r="BI82" s="30">
        <v>-668.40678100000002</v>
      </c>
      <c r="BJ82" s="30">
        <v>-587.50613199999998</v>
      </c>
      <c r="BK82" s="30">
        <v>-591.5118809999999</v>
      </c>
      <c r="BL82" s="30">
        <v>-705.16200500000002</v>
      </c>
      <c r="BM82" s="30"/>
      <c r="BN82" s="30">
        <v>456.42471</v>
      </c>
      <c r="BO82" s="30">
        <v>986.89261999999997</v>
      </c>
      <c r="BP82" s="30">
        <v>1158.013651</v>
      </c>
      <c r="BQ82" s="30">
        <v>1306.6641239999999</v>
      </c>
      <c r="BR82" s="30">
        <v>1456.510734</v>
      </c>
      <c r="BS82" s="30"/>
      <c r="BT82" s="31">
        <v>357.0881159999999</v>
      </c>
      <c r="BU82" s="31">
        <v>22.291308000000008</v>
      </c>
      <c r="BV82" s="31">
        <v>-7.2936060000000236</v>
      </c>
      <c r="BW82" s="31">
        <v>26.51875800000002</v>
      </c>
      <c r="BX82" s="27">
        <v>45.133993000000018</v>
      </c>
      <c r="BZ82" s="27">
        <v>487.95137200000005</v>
      </c>
      <c r="CB82" s="27">
        <v>56.365880000000018</v>
      </c>
      <c r="CD82" s="27">
        <v>299.5158889999999</v>
      </c>
      <c r="CE82" s="27">
        <v>235.94698499999996</v>
      </c>
      <c r="CF82" s="27">
        <v>181.072836</v>
      </c>
      <c r="CG82" s="27">
        <v>56.365880000000018</v>
      </c>
      <c r="CI82" s="27">
        <v>498.134952</v>
      </c>
      <c r="CJ82" s="27">
        <v>176.12590599999999</v>
      </c>
      <c r="CK82" s="27">
        <v>176.12590599999999</v>
      </c>
      <c r="CL82" s="27">
        <v>45.133993000000018</v>
      </c>
    </row>
    <row r="83" spans="1:90" ht="16.5" customHeight="1" x14ac:dyDescent="0.25">
      <c r="A83" s="50"/>
      <c r="B83" s="27" t="s">
        <v>180</v>
      </c>
      <c r="C83" s="51" t="s">
        <v>79</v>
      </c>
      <c r="D83" s="52" t="s">
        <v>34</v>
      </c>
      <c r="E83" s="53" t="s">
        <v>58</v>
      </c>
      <c r="F83" s="53"/>
      <c r="G83" s="53">
        <v>1294.2039789999999</v>
      </c>
      <c r="H83" s="53">
        <v>445.05316300000004</v>
      </c>
      <c r="I83" s="28" t="s">
        <v>58</v>
      </c>
      <c r="J83" s="47" t="s">
        <v>58</v>
      </c>
      <c r="K83" s="53" t="s">
        <v>58</v>
      </c>
      <c r="L83" s="53" t="s">
        <v>58</v>
      </c>
      <c r="M83" s="53">
        <v>220.16935699999999</v>
      </c>
      <c r="N83" s="53">
        <v>79.736723999999995</v>
      </c>
      <c r="O83" s="28" t="s">
        <v>58</v>
      </c>
      <c r="P83" s="47" t="s">
        <v>58</v>
      </c>
      <c r="Q83" s="53" t="s">
        <v>58</v>
      </c>
      <c r="R83" s="53" t="s">
        <v>58</v>
      </c>
      <c r="S83" s="53">
        <v>243.21934200000001</v>
      </c>
      <c r="T83" s="53">
        <v>102.27597900000001</v>
      </c>
      <c r="U83" s="28" t="s">
        <v>58</v>
      </c>
      <c r="V83" s="29" t="s">
        <v>58</v>
      </c>
      <c r="W83" s="27"/>
      <c r="X83" s="27" t="s">
        <v>81</v>
      </c>
      <c r="Y83" s="27"/>
      <c r="Z83" s="27"/>
      <c r="AA83" s="30">
        <v>35512</v>
      </c>
      <c r="AB83" s="31"/>
      <c r="AC83" s="31">
        <v>698.40561700000001</v>
      </c>
      <c r="AD83" s="31">
        <v>1201.0235990000001</v>
      </c>
      <c r="AE83" s="31">
        <v>397.936305</v>
      </c>
      <c r="AF83" s="31"/>
      <c r="AG83" s="31">
        <v>124.283557</v>
      </c>
      <c r="AH83" s="31"/>
      <c r="AI83" s="31">
        <v>235.39741500000002</v>
      </c>
      <c r="AJ83" s="31">
        <v>279.93456900000001</v>
      </c>
      <c r="AK83" s="31">
        <v>78.832294000000005</v>
      </c>
      <c r="AL83" s="31">
        <v>82.910773000000006</v>
      </c>
      <c r="AM83" s="31"/>
      <c r="AN83" s="31">
        <v>118.38233499999998</v>
      </c>
      <c r="AO83" s="31"/>
      <c r="AP83" s="31">
        <v>217.22243399999999</v>
      </c>
      <c r="AQ83" s="31">
        <v>273.87871999999999</v>
      </c>
      <c r="AR83" s="31">
        <v>72.793657999999994</v>
      </c>
      <c r="AS83" s="31">
        <v>79.05142699999999</v>
      </c>
      <c r="AT83" s="31"/>
      <c r="AU83" s="31">
        <v>119.74716099999998</v>
      </c>
      <c r="AV83" s="31"/>
      <c r="AW83" s="31">
        <v>220.16935699999999</v>
      </c>
      <c r="AX83" s="31">
        <v>276.78292999999996</v>
      </c>
      <c r="AY83" s="31">
        <v>73.489028000000019</v>
      </c>
      <c r="AZ83" s="31">
        <v>79.736723999999995</v>
      </c>
      <c r="BA83" s="31"/>
      <c r="BB83" s="31">
        <v>138.92167000000001</v>
      </c>
      <c r="BC83" s="31"/>
      <c r="BD83" s="31">
        <v>243.21934200000001</v>
      </c>
      <c r="BE83" s="31">
        <v>268.72397900000004</v>
      </c>
      <c r="BF83" s="31">
        <v>135.09794500000001</v>
      </c>
      <c r="BG83" s="31">
        <v>102.27597900000001</v>
      </c>
      <c r="BH83" s="30"/>
      <c r="BI83" s="30">
        <v>-259.23078599999997</v>
      </c>
      <c r="BJ83" s="30">
        <v>-322.14054999999996</v>
      </c>
      <c r="BK83" s="30">
        <v>-837.38334899999995</v>
      </c>
      <c r="BL83" s="30">
        <v>-1041.3117950000001</v>
      </c>
      <c r="BM83" s="30"/>
      <c r="BN83" s="30"/>
      <c r="BO83" s="30">
        <v>217.69312500000001</v>
      </c>
      <c r="BP83" s="30">
        <v>352.50971800000002</v>
      </c>
      <c r="BQ83" s="30">
        <v>956.68920500000002</v>
      </c>
      <c r="BR83" s="30">
        <v>1198.8596660000001</v>
      </c>
      <c r="BS83" s="30"/>
      <c r="BT83" s="31">
        <v>216.47971900000002</v>
      </c>
      <c r="BU83" s="31">
        <v>8.8824819999999995</v>
      </c>
      <c r="BV83" s="31"/>
      <c r="BW83" s="31"/>
      <c r="BX83" s="27">
        <v>179.14388199999996</v>
      </c>
      <c r="BZ83" s="27">
        <v>470.01911899999999</v>
      </c>
      <c r="CB83" s="27">
        <v>181.611447</v>
      </c>
      <c r="CD83" s="27">
        <v>749.31724499999996</v>
      </c>
      <c r="CE83" s="27">
        <v>542.74359400000003</v>
      </c>
      <c r="CF83" s="27">
        <v>295.61350699999997</v>
      </c>
      <c r="CG83" s="27">
        <v>181.611447</v>
      </c>
      <c r="CI83" s="27">
        <v>650.17803900000001</v>
      </c>
      <c r="CJ83" s="27">
        <v>243.750428</v>
      </c>
      <c r="CK83" s="27">
        <v>243.750428</v>
      </c>
      <c r="CL83" s="27">
        <v>179.14388199999996</v>
      </c>
    </row>
    <row r="84" spans="1:90" ht="16.5" customHeight="1" x14ac:dyDescent="0.25">
      <c r="A84" s="50"/>
      <c r="B84" s="27" t="s">
        <v>181</v>
      </c>
      <c r="C84" s="51" t="s">
        <v>79</v>
      </c>
      <c r="D84" s="52" t="s">
        <v>34</v>
      </c>
      <c r="E84" s="53" t="s">
        <v>58</v>
      </c>
      <c r="F84" s="53"/>
      <c r="G84" s="53">
        <v>17.234843000000001</v>
      </c>
      <c r="H84" s="53">
        <v>14.916525999999999</v>
      </c>
      <c r="I84" s="28" t="s">
        <v>58</v>
      </c>
      <c r="J84" s="47" t="s">
        <v>58</v>
      </c>
      <c r="K84" s="53" t="s">
        <v>58</v>
      </c>
      <c r="L84" s="53" t="s">
        <v>58</v>
      </c>
      <c r="M84" s="53">
        <v>11.120984999999999</v>
      </c>
      <c r="N84" s="53">
        <v>10.723949000000001</v>
      </c>
      <c r="O84" s="28" t="s">
        <v>58</v>
      </c>
      <c r="P84" s="47" t="s">
        <v>58</v>
      </c>
      <c r="Q84" s="53" t="s">
        <v>58</v>
      </c>
      <c r="R84" s="53" t="s">
        <v>58</v>
      </c>
      <c r="S84" s="53">
        <v>48.836222000000006</v>
      </c>
      <c r="T84" s="53">
        <v>95.123392999999993</v>
      </c>
      <c r="U84" s="28" t="s">
        <v>58</v>
      </c>
      <c r="V84" s="29" t="s">
        <v>58</v>
      </c>
      <c r="W84" s="27"/>
      <c r="X84" s="27" t="s">
        <v>81</v>
      </c>
      <c r="Y84" s="27"/>
      <c r="Z84" s="27"/>
      <c r="AA84" s="30">
        <v>4830.9660000000003</v>
      </c>
      <c r="AB84" s="31"/>
      <c r="AC84" s="31">
        <v>26.970608999999996</v>
      </c>
      <c r="AD84" s="31">
        <v>11.326936000000018</v>
      </c>
      <c r="AE84" s="31">
        <v>102.954836</v>
      </c>
      <c r="AF84" s="31"/>
      <c r="AG84" s="31">
        <v>25.088315000000001</v>
      </c>
      <c r="AH84" s="31"/>
      <c r="AI84" s="31">
        <v>15.819469000000002</v>
      </c>
      <c r="AJ84" s="31">
        <v>10.139223000000001</v>
      </c>
      <c r="AK84" s="31">
        <v>102.09368499999999</v>
      </c>
      <c r="AL84" s="31">
        <v>14.017172</v>
      </c>
      <c r="AM84" s="31"/>
      <c r="AN84" s="31">
        <v>18.334043000000001</v>
      </c>
      <c r="AO84" s="31"/>
      <c r="AP84" s="31">
        <v>11.045999999999999</v>
      </c>
      <c r="AQ84" s="31">
        <v>6.7253819999999962</v>
      </c>
      <c r="AR84" s="31">
        <v>99.274083000000005</v>
      </c>
      <c r="AS84" s="31">
        <v>10.695758</v>
      </c>
      <c r="AT84" s="31"/>
      <c r="AU84" s="31">
        <v>18.373273000000001</v>
      </c>
      <c r="AV84" s="31"/>
      <c r="AW84" s="31">
        <v>11.120984999999999</v>
      </c>
      <c r="AX84" s="31">
        <v>6.7969379999999964</v>
      </c>
      <c r="AY84" s="31">
        <v>99.338847999999984</v>
      </c>
      <c r="AZ84" s="31">
        <v>10.723949000000001</v>
      </c>
      <c r="BA84" s="31"/>
      <c r="BB84" s="31">
        <v>178.08855800000001</v>
      </c>
      <c r="BC84" s="31"/>
      <c r="BD84" s="31">
        <v>48.836222000000006</v>
      </c>
      <c r="BE84" s="31">
        <v>2364.5800100000001</v>
      </c>
      <c r="BF84" s="31">
        <v>211.27254300000001</v>
      </c>
      <c r="BG84" s="31">
        <v>95.123392999999993</v>
      </c>
      <c r="BH84" s="30">
        <v>-197.35566599999999</v>
      </c>
      <c r="BI84" s="30">
        <v>-516.85898800000007</v>
      </c>
      <c r="BJ84" s="30">
        <v>-221.76219399999999</v>
      </c>
      <c r="BK84" s="30">
        <v>-121.20289900000002</v>
      </c>
      <c r="BL84" s="30">
        <v>-495.647988</v>
      </c>
      <c r="BM84" s="30"/>
      <c r="BN84" s="30">
        <v>1867.84301</v>
      </c>
      <c r="BO84" s="30">
        <v>3277.9939250000002</v>
      </c>
      <c r="BP84" s="30">
        <v>3519.3068119999998</v>
      </c>
      <c r="BQ84" s="30">
        <v>5846.0794580000002</v>
      </c>
      <c r="BR84" s="30">
        <v>5739.4610149999999</v>
      </c>
      <c r="BS84" s="30"/>
      <c r="BT84" s="31">
        <v>44.587882000000008</v>
      </c>
      <c r="BU84" s="31">
        <v>60.443700999999997</v>
      </c>
      <c r="BV84" s="31">
        <v>3.9497219999999991</v>
      </c>
      <c r="BW84" s="31">
        <v>10.528583000000001</v>
      </c>
      <c r="BX84" s="27">
        <v>121.534978</v>
      </c>
      <c r="BZ84" s="27">
        <v>124.50905899999999</v>
      </c>
      <c r="CB84" s="27">
        <v>1278.0929719999999</v>
      </c>
      <c r="CD84" s="27">
        <v>2719.8121679999999</v>
      </c>
      <c r="CE84" s="27">
        <v>2753.9411110000001</v>
      </c>
      <c r="CF84" s="27">
        <v>1407.4611570000002</v>
      </c>
      <c r="CG84" s="27">
        <v>1278.0929719999999</v>
      </c>
      <c r="CI84" s="27">
        <v>127.98071999999999</v>
      </c>
      <c r="CJ84" s="27">
        <v>160.430125</v>
      </c>
      <c r="CK84" s="27">
        <v>160.430125</v>
      </c>
      <c r="CL84" s="27">
        <v>121.534978</v>
      </c>
    </row>
    <row r="85" spans="1:90" ht="16.5" customHeight="1" x14ac:dyDescent="0.25">
      <c r="A85" s="50"/>
      <c r="B85" s="27" t="s">
        <v>182</v>
      </c>
      <c r="C85" s="51" t="s">
        <v>79</v>
      </c>
      <c r="D85" s="52" t="s">
        <v>34</v>
      </c>
      <c r="E85" s="53" t="s">
        <v>58</v>
      </c>
      <c r="F85" s="53"/>
      <c r="G85" s="53">
        <v>365.44660900000002</v>
      </c>
      <c r="H85" s="53">
        <v>487.67744199999999</v>
      </c>
      <c r="I85" s="28" t="s">
        <v>58</v>
      </c>
      <c r="J85" s="47" t="s">
        <v>58</v>
      </c>
      <c r="K85" s="53" t="s">
        <v>58</v>
      </c>
      <c r="L85" s="53" t="s">
        <v>58</v>
      </c>
      <c r="M85" s="53">
        <v>21.274391999999999</v>
      </c>
      <c r="N85" s="53">
        <v>168.527952</v>
      </c>
      <c r="O85" s="28" t="s">
        <v>58</v>
      </c>
      <c r="P85" s="47" t="s">
        <v>58</v>
      </c>
      <c r="Q85" s="53" t="s">
        <v>58</v>
      </c>
      <c r="R85" s="53" t="s">
        <v>58</v>
      </c>
      <c r="S85" s="53">
        <v>17.533432999999999</v>
      </c>
      <c r="T85" s="53">
        <v>166.38900799999999</v>
      </c>
      <c r="U85" s="28" t="s">
        <v>58</v>
      </c>
      <c r="V85" s="29" t="s">
        <v>58</v>
      </c>
      <c r="W85" s="27"/>
      <c r="X85" s="27" t="s">
        <v>81</v>
      </c>
      <c r="Y85" s="27"/>
      <c r="Z85" s="27"/>
      <c r="AA85" s="30">
        <v>5659.5</v>
      </c>
      <c r="AB85" s="31"/>
      <c r="AC85" s="31">
        <v>831.42498399999999</v>
      </c>
      <c r="AD85" s="31">
        <v>447.690202</v>
      </c>
      <c r="AE85" s="31">
        <v>565.59250599999996</v>
      </c>
      <c r="AF85" s="31"/>
      <c r="AG85" s="31">
        <v>284.12501800000001</v>
      </c>
      <c r="AH85" s="31"/>
      <c r="AI85" s="31">
        <v>38.109569999999998</v>
      </c>
      <c r="AJ85" s="31">
        <v>96.268107999999984</v>
      </c>
      <c r="AK85" s="31">
        <v>168.35350099999999</v>
      </c>
      <c r="AL85" s="31">
        <v>177.823994</v>
      </c>
      <c r="AM85" s="31"/>
      <c r="AN85" s="31">
        <v>266.50218100000001</v>
      </c>
      <c r="AO85" s="31"/>
      <c r="AP85" s="31">
        <v>19.940289</v>
      </c>
      <c r="AQ85" s="31">
        <v>83.265220000000056</v>
      </c>
      <c r="AR85" s="31">
        <v>153.02804499999999</v>
      </c>
      <c r="AS85" s="31">
        <v>167.473319</v>
      </c>
      <c r="AT85" s="31"/>
      <c r="AU85" s="31">
        <v>268.75444400000003</v>
      </c>
      <c r="AV85" s="31"/>
      <c r="AW85" s="31">
        <v>21.274391999999999</v>
      </c>
      <c r="AX85" s="31">
        <v>84.563916000000063</v>
      </c>
      <c r="AY85" s="31">
        <v>154.22655000000003</v>
      </c>
      <c r="AZ85" s="31">
        <v>168.527952</v>
      </c>
      <c r="BA85" s="31"/>
      <c r="BB85" s="31">
        <v>262.65088300000002</v>
      </c>
      <c r="BC85" s="31"/>
      <c r="BD85" s="31">
        <v>17.533432999999999</v>
      </c>
      <c r="BE85" s="31">
        <v>63.560286000000019</v>
      </c>
      <c r="BF85" s="31">
        <v>150.59786700000001</v>
      </c>
      <c r="BG85" s="31">
        <v>166.38900799999999</v>
      </c>
      <c r="BH85" s="30">
        <v>-128.355692</v>
      </c>
      <c r="BI85" s="30">
        <v>-384.341657</v>
      </c>
      <c r="BJ85" s="30">
        <v>-275.52819399999998</v>
      </c>
      <c r="BK85" s="30">
        <v>-166.10036400000001</v>
      </c>
      <c r="BL85" s="30">
        <v>-254.02137500000001</v>
      </c>
      <c r="BM85" s="30"/>
      <c r="BN85" s="30">
        <v>185.697157</v>
      </c>
      <c r="BO85" s="30">
        <v>519.92547999999999</v>
      </c>
      <c r="BP85" s="30">
        <v>665.78206699999998</v>
      </c>
      <c r="BQ85" s="30">
        <v>726.91807500000004</v>
      </c>
      <c r="BR85" s="30">
        <v>634.556375</v>
      </c>
      <c r="BS85" s="30"/>
      <c r="BT85" s="31">
        <v>271.27534199999997</v>
      </c>
      <c r="BU85" s="31">
        <v>15.490443999999998</v>
      </c>
      <c r="BV85" s="31">
        <v>21.553293000000007</v>
      </c>
      <c r="BW85" s="31">
        <v>18.057509000000003</v>
      </c>
      <c r="BX85" s="27">
        <v>377.67437200000001</v>
      </c>
      <c r="BZ85" s="27">
        <v>507.54491000000007</v>
      </c>
      <c r="CB85" s="27">
        <v>411.23259400000001</v>
      </c>
      <c r="CD85" s="27">
        <v>398.08059400000002</v>
      </c>
      <c r="CE85" s="27">
        <v>476.80903599999999</v>
      </c>
      <c r="CF85" s="27">
        <v>550.84824299999991</v>
      </c>
      <c r="CG85" s="27">
        <v>411.23259400000001</v>
      </c>
      <c r="CI85" s="27">
        <v>428.5928100000001</v>
      </c>
      <c r="CJ85" s="27">
        <v>516.41047800000001</v>
      </c>
      <c r="CK85" s="27">
        <v>516.41047800000001</v>
      </c>
      <c r="CL85" s="27">
        <v>377.67437200000001</v>
      </c>
    </row>
    <row r="86" spans="1:90" ht="16.5" customHeight="1" x14ac:dyDescent="0.25">
      <c r="A86" s="50"/>
      <c r="B86" s="27" t="s">
        <v>183</v>
      </c>
      <c r="C86" s="51" t="s">
        <v>79</v>
      </c>
      <c r="D86" s="52" t="s">
        <v>34</v>
      </c>
      <c r="E86" s="53">
        <v>711.3898418</v>
      </c>
      <c r="F86" s="53"/>
      <c r="G86" s="53">
        <v>627.90051200000005</v>
      </c>
      <c r="H86" s="53">
        <v>680.37721599999998</v>
      </c>
      <c r="I86" s="28" t="s">
        <v>58</v>
      </c>
      <c r="J86" s="47" t="s">
        <v>58</v>
      </c>
      <c r="K86" s="53">
        <v>123</v>
      </c>
      <c r="L86" s="53" t="s">
        <v>58</v>
      </c>
      <c r="M86" s="53">
        <v>83.940799999999996</v>
      </c>
      <c r="N86" s="53">
        <v>230.36116699999997</v>
      </c>
      <c r="O86" s="28" t="s">
        <v>58</v>
      </c>
      <c r="P86" s="47" t="s">
        <v>58</v>
      </c>
      <c r="Q86" s="53">
        <v>95</v>
      </c>
      <c r="R86" s="53" t="s">
        <v>58</v>
      </c>
      <c r="S86" s="53">
        <v>58.398505999999998</v>
      </c>
      <c r="T86" s="53">
        <v>174.52000100000001</v>
      </c>
      <c r="U86" s="28" t="s">
        <v>58</v>
      </c>
      <c r="V86" s="29" t="s">
        <v>58</v>
      </c>
      <c r="W86" s="27"/>
      <c r="X86" s="27" t="s">
        <v>81</v>
      </c>
      <c r="Y86" s="27"/>
      <c r="Z86" s="27"/>
      <c r="AA86" s="30">
        <v>5184</v>
      </c>
      <c r="AB86" s="31"/>
      <c r="AC86" s="31">
        <v>1225.0437879999999</v>
      </c>
      <c r="AD86" s="31">
        <v>749.59293399999979</v>
      </c>
      <c r="AE86" s="31">
        <v>822.30774499999995</v>
      </c>
      <c r="AF86" s="31"/>
      <c r="AG86" s="31">
        <v>447.37251800000001</v>
      </c>
      <c r="AH86" s="31"/>
      <c r="AI86" s="31">
        <v>125.925248</v>
      </c>
      <c r="AJ86" s="31">
        <v>206.14039200000002</v>
      </c>
      <c r="AK86" s="31">
        <v>228.84674699999999</v>
      </c>
      <c r="AL86" s="31">
        <v>269.34558299999998</v>
      </c>
      <c r="AM86" s="31"/>
      <c r="AN86" s="31">
        <v>374.76414699999998</v>
      </c>
      <c r="AO86" s="31"/>
      <c r="AP86" s="31">
        <v>75.690286999999998</v>
      </c>
      <c r="AQ86" s="31">
        <v>161.49674399999992</v>
      </c>
      <c r="AR86" s="31">
        <v>196.802751</v>
      </c>
      <c r="AS86" s="31">
        <v>222.33869200000001</v>
      </c>
      <c r="AT86" s="31"/>
      <c r="AU86" s="31">
        <v>390.91353999999995</v>
      </c>
      <c r="AV86" s="31"/>
      <c r="AW86" s="31">
        <v>83.940799999999996</v>
      </c>
      <c r="AX86" s="31">
        <v>169.9666939999999</v>
      </c>
      <c r="AY86" s="31">
        <v>205.17934500000007</v>
      </c>
      <c r="AZ86" s="31">
        <v>230.36116699999997</v>
      </c>
      <c r="BA86" s="31"/>
      <c r="BB86" s="31">
        <v>292.49139100000002</v>
      </c>
      <c r="BC86" s="31"/>
      <c r="BD86" s="31">
        <v>58.398505999999998</v>
      </c>
      <c r="BE86" s="31">
        <v>118.8604509999999</v>
      </c>
      <c r="BF86" s="31">
        <v>160.9555</v>
      </c>
      <c r="BG86" s="31">
        <v>174.52000100000001</v>
      </c>
      <c r="BH86" s="30">
        <v>-132.310878</v>
      </c>
      <c r="BI86" s="30">
        <v>-335.12515199999996</v>
      </c>
      <c r="BJ86" s="30">
        <v>-259.12312299999996</v>
      </c>
      <c r="BK86" s="30">
        <v>-169.51050699999999</v>
      </c>
      <c r="BL86" s="30">
        <v>-287.806871</v>
      </c>
      <c r="BM86" s="30"/>
      <c r="BN86" s="30">
        <v>505.38169900000003</v>
      </c>
      <c r="BO86" s="30">
        <v>941.31326300000001</v>
      </c>
      <c r="BP86" s="30">
        <v>1123.0735930000001</v>
      </c>
      <c r="BQ86" s="30">
        <v>1247.542862</v>
      </c>
      <c r="BR86" s="30">
        <v>1267.909261</v>
      </c>
      <c r="BS86" s="30"/>
      <c r="BT86" s="31">
        <v>390.87138700000014</v>
      </c>
      <c r="BU86" s="31">
        <v>42.392327000000009</v>
      </c>
      <c r="BV86" s="31">
        <v>64.621050000000025</v>
      </c>
      <c r="BW86" s="31">
        <v>57.066803</v>
      </c>
      <c r="BX86" s="27">
        <v>547.96506399999998</v>
      </c>
      <c r="BZ86" s="27">
        <v>766.05957899999999</v>
      </c>
      <c r="CB86" s="27">
        <v>461.1948680000001</v>
      </c>
      <c r="CD86" s="27">
        <v>512.7344579999999</v>
      </c>
      <c r="CE86" s="27">
        <v>572.30734199999995</v>
      </c>
      <c r="CF86" s="27">
        <v>595.01527099999998</v>
      </c>
      <c r="CG86" s="27">
        <v>461.1948680000001</v>
      </c>
      <c r="CI86" s="27">
        <v>689.44800599999985</v>
      </c>
      <c r="CJ86" s="27">
        <v>710.75208199999997</v>
      </c>
      <c r="CK86" s="27">
        <v>710.75208199999997</v>
      </c>
      <c r="CL86" s="27">
        <v>547.96506399999998</v>
      </c>
    </row>
    <row r="87" spans="1:90" ht="16.5" customHeight="1" x14ac:dyDescent="0.25">
      <c r="A87" s="50"/>
      <c r="B87" s="27" t="s">
        <v>184</v>
      </c>
      <c r="C87" s="51" t="s">
        <v>79</v>
      </c>
      <c r="D87" s="52" t="s">
        <v>34</v>
      </c>
      <c r="E87" s="53" t="s">
        <v>58</v>
      </c>
      <c r="F87" s="53"/>
      <c r="G87" s="53">
        <v>42.146554999999999</v>
      </c>
      <c r="H87" s="53">
        <v>20.159769000000001</v>
      </c>
      <c r="I87" s="28" t="s">
        <v>58</v>
      </c>
      <c r="J87" s="47" t="s">
        <v>58</v>
      </c>
      <c r="K87" s="53" t="s">
        <v>58</v>
      </c>
      <c r="L87" s="53" t="s">
        <v>58</v>
      </c>
      <c r="M87" s="53">
        <v>4.9613119999999995</v>
      </c>
      <c r="N87" s="53">
        <v>1.8188820000000003</v>
      </c>
      <c r="O87" s="28" t="s">
        <v>58</v>
      </c>
      <c r="P87" s="47" t="s">
        <v>58</v>
      </c>
      <c r="Q87" s="53" t="s">
        <v>58</v>
      </c>
      <c r="R87" s="53" t="s">
        <v>58</v>
      </c>
      <c r="S87" s="53">
        <v>16.676793</v>
      </c>
      <c r="T87" s="53">
        <v>10.524816</v>
      </c>
      <c r="U87" s="28" t="s">
        <v>58</v>
      </c>
      <c r="V87" s="29" t="s">
        <v>58</v>
      </c>
      <c r="W87" s="27"/>
      <c r="X87" s="27" t="s">
        <v>81</v>
      </c>
      <c r="Y87" s="27"/>
      <c r="Z87" s="27"/>
      <c r="AA87" s="30">
        <v>2222</v>
      </c>
      <c r="AB87" s="31"/>
      <c r="AC87" s="31">
        <v>37.824162000000001</v>
      </c>
      <c r="AD87" s="31">
        <v>40.588196000000011</v>
      </c>
      <c r="AE87" s="31">
        <v>20.629466000000001</v>
      </c>
      <c r="AF87" s="31"/>
      <c r="AG87" s="31">
        <v>9.1971190000000007</v>
      </c>
      <c r="AH87" s="31"/>
      <c r="AI87" s="31">
        <v>8.9923459999999995</v>
      </c>
      <c r="AJ87" s="31">
        <v>0.86587699999999934</v>
      </c>
      <c r="AK87" s="31">
        <v>-2.0656819999999998</v>
      </c>
      <c r="AL87" s="31">
        <v>2.36348</v>
      </c>
      <c r="AM87" s="31"/>
      <c r="AN87" s="31">
        <v>2.4853510000000001</v>
      </c>
      <c r="AO87" s="31"/>
      <c r="AP87" s="31">
        <v>1.8040080000000001</v>
      </c>
      <c r="AQ87" s="31">
        <v>0.987479</v>
      </c>
      <c r="AR87" s="31">
        <v>-5.4125699999999997</v>
      </c>
      <c r="AS87" s="31">
        <v>-0.836117</v>
      </c>
      <c r="AT87" s="31"/>
      <c r="AU87" s="31">
        <v>7.3064359999999997</v>
      </c>
      <c r="AV87" s="31"/>
      <c r="AW87" s="31">
        <v>4.9613119999999995</v>
      </c>
      <c r="AX87" s="31">
        <v>4.1351330000000015</v>
      </c>
      <c r="AY87" s="31">
        <v>-2.0766210000000012</v>
      </c>
      <c r="AZ87" s="31">
        <v>1.8188820000000003</v>
      </c>
      <c r="BA87" s="31"/>
      <c r="BB87" s="31">
        <v>60.749977999999999</v>
      </c>
      <c r="BC87" s="31"/>
      <c r="BD87" s="31">
        <v>16.676793</v>
      </c>
      <c r="BE87" s="31">
        <v>50.650128999999993</v>
      </c>
      <c r="BF87" s="31">
        <v>54.814625999999997</v>
      </c>
      <c r="BG87" s="31">
        <v>10.524816</v>
      </c>
      <c r="BH87" s="30">
        <v>-62.461630999999997</v>
      </c>
      <c r="BI87" s="30">
        <v>-151.85760599999998</v>
      </c>
      <c r="BJ87" s="30">
        <v>-135.32750799999999</v>
      </c>
      <c r="BK87" s="30">
        <v>-208.13700599999999</v>
      </c>
      <c r="BL87" s="30">
        <v>-207.05797999999999</v>
      </c>
      <c r="BM87" s="30"/>
      <c r="BN87" s="30">
        <v>89.886219999999994</v>
      </c>
      <c r="BO87" s="30">
        <v>373.54814299999998</v>
      </c>
      <c r="BP87" s="30">
        <v>428.22272500000003</v>
      </c>
      <c r="BQ87" s="30">
        <v>432.61288999999999</v>
      </c>
      <c r="BR87" s="30">
        <v>437.47366499999998</v>
      </c>
      <c r="BS87" s="30"/>
      <c r="BT87" s="31">
        <v>9.4219699999999982</v>
      </c>
      <c r="BU87" s="31">
        <v>1.3896439999999999</v>
      </c>
      <c r="BV87" s="31">
        <v>-2.0583920000000009</v>
      </c>
      <c r="BW87" s="31">
        <v>0.25521000000000038</v>
      </c>
      <c r="BX87" s="27">
        <v>13.683679999999999</v>
      </c>
      <c r="BZ87" s="27">
        <v>9.3649480000000001</v>
      </c>
      <c r="CB87" s="27">
        <v>113.85047999999999</v>
      </c>
      <c r="CD87" s="27">
        <v>137.088774</v>
      </c>
      <c r="CE87" s="27">
        <v>166.214733</v>
      </c>
      <c r="CF87" s="27">
        <v>162.82684499999999</v>
      </c>
      <c r="CG87" s="27">
        <v>113.85047999999999</v>
      </c>
      <c r="CI87" s="27">
        <v>8.8387060000000002</v>
      </c>
      <c r="CJ87" s="27">
        <v>10.217414999999999</v>
      </c>
      <c r="CK87" s="27">
        <v>10.217414999999999</v>
      </c>
      <c r="CL87" s="27">
        <v>13.683679999999999</v>
      </c>
    </row>
    <row r="88" spans="1:90" ht="16.5" customHeight="1" x14ac:dyDescent="0.25">
      <c r="A88" s="50"/>
      <c r="B88" s="27" t="s">
        <v>185</v>
      </c>
      <c r="C88" s="51" t="s">
        <v>79</v>
      </c>
      <c r="D88" s="52" t="s">
        <v>34</v>
      </c>
      <c r="E88" s="53" t="s">
        <v>58</v>
      </c>
      <c r="F88" s="53"/>
      <c r="G88" s="53">
        <v>336.11225200000001</v>
      </c>
      <c r="H88" s="53">
        <v>653.09373400000004</v>
      </c>
      <c r="I88" s="28" t="s">
        <v>58</v>
      </c>
      <c r="J88" s="47" t="s">
        <v>58</v>
      </c>
      <c r="K88" s="53" t="s">
        <v>58</v>
      </c>
      <c r="L88" s="53" t="s">
        <v>58</v>
      </c>
      <c r="M88" s="53">
        <v>15.682860999999999</v>
      </c>
      <c r="N88" s="53">
        <v>1.6495399999999998</v>
      </c>
      <c r="O88" s="28" t="s">
        <v>58</v>
      </c>
      <c r="P88" s="47" t="s">
        <v>58</v>
      </c>
      <c r="Q88" s="53" t="s">
        <v>58</v>
      </c>
      <c r="R88" s="53" t="s">
        <v>58</v>
      </c>
      <c r="S88" s="53">
        <v>-25.512408000000001</v>
      </c>
      <c r="T88" s="53">
        <v>-48.072136</v>
      </c>
      <c r="U88" s="28" t="s">
        <v>58</v>
      </c>
      <c r="V88" s="29" t="s">
        <v>58</v>
      </c>
      <c r="W88" s="27"/>
      <c r="X88" s="27" t="s">
        <v>81</v>
      </c>
      <c r="Y88" s="27"/>
      <c r="Z88" s="27"/>
      <c r="AA88" s="30">
        <v>2072.3000000000002</v>
      </c>
      <c r="AB88" s="31"/>
      <c r="AC88" s="31">
        <v>1235.9530629999999</v>
      </c>
      <c r="AD88" s="31">
        <v>380.32825400000002</v>
      </c>
      <c r="AE88" s="31">
        <v>858.51222700000005</v>
      </c>
      <c r="AF88" s="31"/>
      <c r="AG88" s="31">
        <v>31.903272000000001</v>
      </c>
      <c r="AH88" s="31"/>
      <c r="AI88" s="31">
        <v>37.011806</v>
      </c>
      <c r="AJ88" s="31">
        <v>-248.51894600000003</v>
      </c>
      <c r="AK88" s="31">
        <v>7.2180819999999999</v>
      </c>
      <c r="AL88" s="31">
        <v>12.96109</v>
      </c>
      <c r="AM88" s="31"/>
      <c r="AN88" s="31">
        <v>1.808721</v>
      </c>
      <c r="AO88" s="31"/>
      <c r="AP88" s="31">
        <v>13.663955</v>
      </c>
      <c r="AQ88" s="31">
        <v>-266.42398400000002</v>
      </c>
      <c r="AR88" s="31">
        <v>-12.123326</v>
      </c>
      <c r="AS88" s="31">
        <v>-0.68372900000000003</v>
      </c>
      <c r="AT88" s="31"/>
      <c r="AU88" s="31">
        <v>6.6243590000000001</v>
      </c>
      <c r="AV88" s="31"/>
      <c r="AW88" s="31">
        <v>15.682860999999999</v>
      </c>
      <c r="AX88" s="31">
        <v>-264.305431</v>
      </c>
      <c r="AY88" s="31">
        <v>-9.7537140000000004</v>
      </c>
      <c r="AZ88" s="31">
        <v>1.6495399999999998</v>
      </c>
      <c r="BA88" s="31"/>
      <c r="BB88" s="31">
        <v>-68.435854000000006</v>
      </c>
      <c r="BC88" s="31"/>
      <c r="BD88" s="31">
        <v>-25.512408000000001</v>
      </c>
      <c r="BE88" s="31">
        <v>247.69679099999999</v>
      </c>
      <c r="BF88" s="31">
        <v>-70.228373000000005</v>
      </c>
      <c r="BG88" s="31">
        <v>-48.072136</v>
      </c>
      <c r="BH88" s="30">
        <v>398.26942400000007</v>
      </c>
      <c r="BI88" s="30">
        <v>576.81442600000003</v>
      </c>
      <c r="BJ88" s="30">
        <v>758.43540400000006</v>
      </c>
      <c r="BK88" s="30">
        <v>887.66242900000009</v>
      </c>
      <c r="BL88" s="30">
        <v>1040.1530680000001</v>
      </c>
      <c r="BM88" s="30"/>
      <c r="BN88" s="30">
        <v>473.88977699999998</v>
      </c>
      <c r="BO88" s="30">
        <v>767.60269700000003</v>
      </c>
      <c r="BP88" s="30">
        <v>812.85981800000002</v>
      </c>
      <c r="BQ88" s="30">
        <v>1045.443012</v>
      </c>
      <c r="BR88" s="30">
        <v>1040.385127</v>
      </c>
      <c r="BS88" s="30"/>
      <c r="BT88" s="31">
        <v>348.38460000000009</v>
      </c>
      <c r="BU88" s="31">
        <v>-9.9298949999999984</v>
      </c>
      <c r="BV88" s="31">
        <v>-34.829700000000003</v>
      </c>
      <c r="BW88" s="31">
        <v>-72.19551100000001</v>
      </c>
      <c r="BX88" s="27">
        <v>-59.392556999999996</v>
      </c>
      <c r="BZ88" s="27">
        <v>-267.43478599999997</v>
      </c>
      <c r="CB88" s="27">
        <v>-138.492659</v>
      </c>
      <c r="CD88" s="27">
        <v>103.88387399999999</v>
      </c>
      <c r="CE88" s="27">
        <v>109.03256399999998</v>
      </c>
      <c r="CF88" s="27">
        <v>-190.47246799999999</v>
      </c>
      <c r="CG88" s="27">
        <v>-138.492659</v>
      </c>
      <c r="CI88" s="27">
        <v>-256.726744</v>
      </c>
      <c r="CJ88" s="27">
        <v>-59.216376000000004</v>
      </c>
      <c r="CK88" s="27">
        <v>-59.216376000000004</v>
      </c>
      <c r="CL88" s="27">
        <v>-59.392556999999996</v>
      </c>
    </row>
    <row r="89" spans="1:90" ht="16.5" customHeight="1" x14ac:dyDescent="0.25">
      <c r="A89" s="50"/>
      <c r="B89" s="27" t="s">
        <v>186</v>
      </c>
      <c r="C89" s="51" t="s">
        <v>79</v>
      </c>
      <c r="D89" s="52" t="s">
        <v>34</v>
      </c>
      <c r="E89" s="53" t="s">
        <v>58</v>
      </c>
      <c r="F89" s="53"/>
      <c r="G89" s="53">
        <v>27.138366999999999</v>
      </c>
      <c r="H89" s="53">
        <v>56.381979000000001</v>
      </c>
      <c r="I89" s="28" t="s">
        <v>58</v>
      </c>
      <c r="J89" s="47" t="s">
        <v>58</v>
      </c>
      <c r="K89" s="53" t="s">
        <v>58</v>
      </c>
      <c r="L89" s="53" t="s">
        <v>58</v>
      </c>
      <c r="M89" s="53">
        <v>-2.1213949999999997</v>
      </c>
      <c r="N89" s="53">
        <v>33.437838999999975</v>
      </c>
      <c r="O89" s="28" t="s">
        <v>58</v>
      </c>
      <c r="P89" s="47" t="s">
        <v>58</v>
      </c>
      <c r="Q89" s="53" t="s">
        <v>58</v>
      </c>
      <c r="R89" s="53" t="s">
        <v>58</v>
      </c>
      <c r="S89" s="53">
        <v>11.916771000000001</v>
      </c>
      <c r="T89" s="53">
        <v>88.714849000000001</v>
      </c>
      <c r="U89" s="28" t="s">
        <v>58</v>
      </c>
      <c r="V89" s="29" t="s">
        <v>58</v>
      </c>
      <c r="W89" s="27"/>
      <c r="X89" s="27" t="s">
        <v>81</v>
      </c>
      <c r="Y89" s="27"/>
      <c r="Z89" s="27"/>
      <c r="AA89" s="30">
        <v>3121.8</v>
      </c>
      <c r="AB89" s="31"/>
      <c r="AC89" s="31">
        <v>181.29022399999999</v>
      </c>
      <c r="AD89" s="31">
        <v>40.712583000000024</v>
      </c>
      <c r="AE89" s="31">
        <v>46.814596999999999</v>
      </c>
      <c r="AF89" s="31"/>
      <c r="AG89" s="31">
        <v>159.80916099999999</v>
      </c>
      <c r="AH89" s="31"/>
      <c r="AI89" s="31">
        <v>21.585007999999998</v>
      </c>
      <c r="AJ89" s="31">
        <v>26.26437599999997</v>
      </c>
      <c r="AK89" s="31">
        <v>38.229151000000002</v>
      </c>
      <c r="AL89" s="31">
        <v>48.059054000000003</v>
      </c>
      <c r="AM89" s="31"/>
      <c r="AN89" s="31">
        <v>124.15799199999998</v>
      </c>
      <c r="AO89" s="31"/>
      <c r="AP89" s="31">
        <v>-8.5313970000000001</v>
      </c>
      <c r="AQ89" s="31">
        <v>-6.658124000000015</v>
      </c>
      <c r="AR89" s="31">
        <v>18.707333999999999</v>
      </c>
      <c r="AS89" s="31">
        <v>28.899038000000001</v>
      </c>
      <c r="AT89" s="31"/>
      <c r="AU89" s="31">
        <v>130.90460399999998</v>
      </c>
      <c r="AV89" s="31"/>
      <c r="AW89" s="31">
        <v>-2.1213949999999997</v>
      </c>
      <c r="AX89" s="31">
        <v>3.4439569999999833</v>
      </c>
      <c r="AY89" s="31">
        <v>24.284856000000033</v>
      </c>
      <c r="AZ89" s="31">
        <v>33.437838999999975</v>
      </c>
      <c r="BA89" s="31"/>
      <c r="BB89" s="31">
        <v>252.12077500000004</v>
      </c>
      <c r="BC89" s="31"/>
      <c r="BD89" s="31">
        <v>11.916771000000001</v>
      </c>
      <c r="BE89" s="31">
        <v>24.755913000000078</v>
      </c>
      <c r="BF89" s="31">
        <v>53.513126999999997</v>
      </c>
      <c r="BG89" s="31">
        <v>88.714849000000001</v>
      </c>
      <c r="BH89" s="30"/>
      <c r="BI89" s="30">
        <v>-517.65068200000007</v>
      </c>
      <c r="BJ89" s="30">
        <v>-401.73687600000005</v>
      </c>
      <c r="BK89" s="30">
        <v>-411.21874500000001</v>
      </c>
      <c r="BL89" s="30">
        <v>-435.70806400000004</v>
      </c>
      <c r="BM89" s="30"/>
      <c r="BN89" s="30"/>
      <c r="BO89" s="30">
        <v>880.136843</v>
      </c>
      <c r="BP89" s="30">
        <v>782.56539299999997</v>
      </c>
      <c r="BQ89" s="30">
        <v>816.40102999999999</v>
      </c>
      <c r="BR89" s="30">
        <v>836.10281199999997</v>
      </c>
      <c r="BS89" s="30"/>
      <c r="BT89" s="31">
        <v>131.60825299999999</v>
      </c>
      <c r="BU89" s="31">
        <v>61.992901000000025</v>
      </c>
      <c r="BV89" s="31">
        <v>141.69398499999997</v>
      </c>
      <c r="BW89" s="31">
        <v>99.910849999999996</v>
      </c>
      <c r="BX89" s="27">
        <v>299.84928600000001</v>
      </c>
      <c r="BZ89" s="27">
        <v>158.63341700000001</v>
      </c>
      <c r="CB89" s="27">
        <v>533.5483680000001</v>
      </c>
      <c r="CD89" s="27">
        <v>178.90065999999999</v>
      </c>
      <c r="CE89" s="27">
        <v>330.389815</v>
      </c>
      <c r="CF89" s="27">
        <v>525.87149499999998</v>
      </c>
      <c r="CG89" s="27">
        <v>533.5483680000001</v>
      </c>
      <c r="CI89" s="27">
        <v>59.045256999999992</v>
      </c>
      <c r="CJ89" s="27">
        <v>262.14124100000004</v>
      </c>
      <c r="CK89" s="27">
        <v>262.14124100000004</v>
      </c>
      <c r="CL89" s="27">
        <v>299.84928600000001</v>
      </c>
    </row>
    <row r="90" spans="1:90" ht="16.5" customHeight="1" x14ac:dyDescent="0.25">
      <c r="A90" s="50"/>
      <c r="B90" s="27" t="s">
        <v>86</v>
      </c>
      <c r="C90" s="51">
        <v>0</v>
      </c>
      <c r="D90" s="52" t="s">
        <v>536</v>
      </c>
      <c r="E90" s="53" t="s">
        <v>79</v>
      </c>
      <c r="F90" s="53"/>
      <c r="G90" s="53" t="s">
        <v>58</v>
      </c>
      <c r="H90" s="53" t="s">
        <v>58</v>
      </c>
      <c r="I90" s="28" t="s">
        <v>58</v>
      </c>
      <c r="J90" s="47" t="s">
        <v>58</v>
      </c>
      <c r="K90" s="53" t="s">
        <v>79</v>
      </c>
      <c r="L90" s="53" t="s">
        <v>58</v>
      </c>
      <c r="M90" s="53" t="s">
        <v>58</v>
      </c>
      <c r="N90" s="53" t="s">
        <v>58</v>
      </c>
      <c r="O90" s="28" t="s">
        <v>58</v>
      </c>
      <c r="P90" s="47" t="s">
        <v>58</v>
      </c>
      <c r="Q90" s="53">
        <v>600.58338400000002</v>
      </c>
      <c r="R90" s="53" t="s">
        <v>58</v>
      </c>
      <c r="S90" s="53">
        <v>397.03721700000006</v>
      </c>
      <c r="T90" s="53">
        <v>173.583384</v>
      </c>
      <c r="U90" s="28" t="s">
        <v>58</v>
      </c>
      <c r="V90" s="29" t="s">
        <v>58</v>
      </c>
      <c r="W90" s="27"/>
      <c r="X90" s="27" t="s">
        <v>81</v>
      </c>
      <c r="Y90" s="27"/>
      <c r="Z90" s="27"/>
      <c r="AA90" s="30">
        <v>11696</v>
      </c>
      <c r="AB90" s="31"/>
      <c r="AC90" s="31"/>
      <c r="AD90" s="31"/>
      <c r="AE90" s="31"/>
      <c r="AF90" s="31"/>
      <c r="AG90" s="31"/>
      <c r="AH90" s="31"/>
      <c r="AI90" s="31"/>
      <c r="AJ90" s="31"/>
      <c r="AK90" s="31"/>
      <c r="AL90" s="31"/>
      <c r="AM90" s="31"/>
      <c r="AN90" s="31"/>
      <c r="AO90" s="31"/>
      <c r="AP90" s="31"/>
      <c r="AQ90" s="31"/>
      <c r="AR90" s="31"/>
      <c r="AS90" s="31"/>
      <c r="AT90" s="31"/>
      <c r="AU90" s="31"/>
      <c r="AV90" s="31"/>
      <c r="AW90" s="31"/>
      <c r="AX90" s="31"/>
      <c r="AY90" s="31"/>
      <c r="AZ90" s="31"/>
      <c r="BA90" s="31"/>
      <c r="BB90" s="31">
        <v>362.86852399999998</v>
      </c>
      <c r="BC90" s="31"/>
      <c r="BD90" s="31">
        <v>397.03721700000006</v>
      </c>
      <c r="BE90" s="31">
        <v>594.56489899999985</v>
      </c>
      <c r="BF90" s="31">
        <v>397.36857700000002</v>
      </c>
      <c r="BG90" s="31">
        <v>173.583384</v>
      </c>
      <c r="BH90" s="30"/>
      <c r="BI90" s="30"/>
      <c r="BJ90" s="30"/>
      <c r="BK90" s="30"/>
      <c r="BL90" s="30"/>
      <c r="BM90" s="30"/>
      <c r="BN90" s="30">
        <v>1272.1940300000001</v>
      </c>
      <c r="BO90" s="30">
        <v>2424.6165270000001</v>
      </c>
      <c r="BP90" s="30">
        <v>2335.2704549999999</v>
      </c>
      <c r="BQ90" s="30">
        <v>3388.6489980000001</v>
      </c>
      <c r="BR90" s="30">
        <v>3144.1090909999998</v>
      </c>
      <c r="BS90" s="30"/>
      <c r="BT90" s="31"/>
      <c r="BU90" s="31"/>
      <c r="BV90" s="31"/>
      <c r="BW90" s="31"/>
      <c r="CB90" s="27">
        <v>796.40748499999995</v>
      </c>
      <c r="CD90" s="27">
        <v>1562.554077</v>
      </c>
      <c r="CE90" s="27">
        <v>1354.8019999999999</v>
      </c>
      <c r="CF90" s="27">
        <v>1025.0677580000001</v>
      </c>
      <c r="CG90" s="27">
        <v>796.40748499999995</v>
      </c>
    </row>
    <row r="91" spans="1:90" ht="16.5" customHeight="1" x14ac:dyDescent="0.25">
      <c r="A91" s="50"/>
      <c r="B91" s="27" t="s">
        <v>187</v>
      </c>
      <c r="C91" s="51" t="s">
        <v>79</v>
      </c>
      <c r="D91" s="52" t="s">
        <v>34</v>
      </c>
      <c r="E91" s="53" t="s">
        <v>58</v>
      </c>
      <c r="F91" s="53"/>
      <c r="G91" s="53">
        <v>3899.3341970000001</v>
      </c>
      <c r="H91" s="53">
        <v>3447.611703</v>
      </c>
      <c r="I91" s="28" t="s">
        <v>58</v>
      </c>
      <c r="J91" s="47" t="s">
        <v>58</v>
      </c>
      <c r="K91" s="53" t="s">
        <v>58</v>
      </c>
      <c r="L91" s="53" t="s">
        <v>58</v>
      </c>
      <c r="M91" s="53">
        <v>769.04235200000005</v>
      </c>
      <c r="N91" s="53">
        <v>381.48166600000002</v>
      </c>
      <c r="O91" s="28" t="s">
        <v>58</v>
      </c>
      <c r="P91" s="47" t="s">
        <v>58</v>
      </c>
      <c r="Q91" s="53" t="s">
        <v>58</v>
      </c>
      <c r="R91" s="53" t="s">
        <v>58</v>
      </c>
      <c r="S91" s="53">
        <v>611.070697</v>
      </c>
      <c r="T91" s="53">
        <v>227.870396</v>
      </c>
      <c r="U91" s="28" t="s">
        <v>58</v>
      </c>
      <c r="V91" s="29" t="s">
        <v>58</v>
      </c>
      <c r="W91" s="27"/>
      <c r="X91" s="27" t="s">
        <v>81</v>
      </c>
      <c r="Y91" s="27"/>
      <c r="Z91" s="27"/>
      <c r="AA91" s="30">
        <v>12500</v>
      </c>
      <c r="AB91" s="31"/>
      <c r="AC91" s="31">
        <v>6783.2565080000004</v>
      </c>
      <c r="AD91" s="31">
        <v>5230.3090669999983</v>
      </c>
      <c r="AE91" s="31">
        <v>3657.8595620000001</v>
      </c>
      <c r="AF91" s="31"/>
      <c r="AG91" s="31">
        <v>1457.1469500000001</v>
      </c>
      <c r="AH91" s="31"/>
      <c r="AI91" s="31">
        <v>1061.3805970000001</v>
      </c>
      <c r="AJ91" s="31">
        <v>441.3791540000002</v>
      </c>
      <c r="AK91" s="31">
        <v>269.68913800000001</v>
      </c>
      <c r="AL91" s="31">
        <v>522.35650299999998</v>
      </c>
      <c r="AM91" s="31"/>
      <c r="AN91" s="31">
        <v>1118.3061110000001</v>
      </c>
      <c r="AO91" s="31"/>
      <c r="AP91" s="31">
        <v>771.91984100000002</v>
      </c>
      <c r="AQ91" s="31">
        <v>170.04611799999981</v>
      </c>
      <c r="AR91" s="31">
        <v>72.137702000000004</v>
      </c>
      <c r="AS91" s="31">
        <v>319.92573499999997</v>
      </c>
      <c r="AT91" s="31"/>
      <c r="AU91" s="31">
        <v>1206.41516</v>
      </c>
      <c r="AV91" s="31"/>
      <c r="AW91" s="31">
        <v>769.04235200000005</v>
      </c>
      <c r="AX91" s="31">
        <v>162.26682299999979</v>
      </c>
      <c r="AY91" s="31">
        <v>66.641417000000033</v>
      </c>
      <c r="AZ91" s="31">
        <v>381.48166600000002</v>
      </c>
      <c r="BA91" s="31"/>
      <c r="BB91" s="31">
        <v>795.92394300000001</v>
      </c>
      <c r="BC91" s="31"/>
      <c r="BD91" s="31">
        <v>611.070697</v>
      </c>
      <c r="BE91" s="31">
        <v>2.7702770000000783</v>
      </c>
      <c r="BF91" s="31">
        <v>72.648139</v>
      </c>
      <c r="BG91" s="31">
        <v>227.870396</v>
      </c>
      <c r="BH91" s="30"/>
      <c r="BI91" s="30">
        <v>397.83542799999998</v>
      </c>
      <c r="BJ91" s="30">
        <v>743.76959299999999</v>
      </c>
      <c r="BK91" s="30">
        <v>985.69882599999983</v>
      </c>
      <c r="BL91" s="30">
        <v>356.25681499999996</v>
      </c>
      <c r="BM91" s="30"/>
      <c r="BN91" s="30"/>
      <c r="BO91" s="30">
        <v>2031.5322590000001</v>
      </c>
      <c r="BP91" s="30">
        <v>2102.824044</v>
      </c>
      <c r="BQ91" s="30">
        <v>2106.2016739999999</v>
      </c>
      <c r="BR91" s="30">
        <v>2717.272371</v>
      </c>
      <c r="BS91" s="30"/>
      <c r="BT91" s="31">
        <v>2184.790438</v>
      </c>
      <c r="BU91" s="31">
        <v>116.97733599999999</v>
      </c>
      <c r="BV91" s="31">
        <v>21.126571000000006</v>
      </c>
      <c r="BW91" s="31">
        <v>89.376323999999983</v>
      </c>
      <c r="BX91" s="27">
        <v>1432.4235640000002</v>
      </c>
      <c r="BZ91" s="27">
        <v>1435.3234</v>
      </c>
      <c r="CB91" s="27">
        <v>942.44796899999994</v>
      </c>
      <c r="CD91" s="27">
        <v>913.61050899999987</v>
      </c>
      <c r="CE91" s="27">
        <v>871.34235899999999</v>
      </c>
      <c r="CF91" s="27">
        <v>911.12237599999992</v>
      </c>
      <c r="CG91" s="27">
        <v>942.44796899999994</v>
      </c>
      <c r="CI91" s="27">
        <v>1379.4322579999998</v>
      </c>
      <c r="CJ91" s="27">
        <v>1382.0876450000001</v>
      </c>
      <c r="CK91" s="27">
        <v>1382.0876450000001</v>
      </c>
      <c r="CL91" s="27">
        <v>1432.4235640000002</v>
      </c>
    </row>
    <row r="92" spans="1:90" ht="16.5" customHeight="1" x14ac:dyDescent="0.25">
      <c r="A92" s="50"/>
      <c r="B92" s="27" t="s">
        <v>188</v>
      </c>
      <c r="C92" s="51" t="s">
        <v>79</v>
      </c>
      <c r="D92" s="52" t="s">
        <v>34</v>
      </c>
      <c r="E92" s="53" t="s">
        <v>58</v>
      </c>
      <c r="F92" s="53"/>
      <c r="G92" s="53">
        <v>88.188824999999994</v>
      </c>
      <c r="H92" s="53">
        <v>118.792602</v>
      </c>
      <c r="I92" s="28" t="s">
        <v>58</v>
      </c>
      <c r="J92" s="47" t="s">
        <v>58</v>
      </c>
      <c r="K92" s="53" t="s">
        <v>58</v>
      </c>
      <c r="L92" s="53" t="s">
        <v>58</v>
      </c>
      <c r="M92" s="53">
        <v>57.646893000000006</v>
      </c>
      <c r="N92" s="53">
        <v>70.422234000000017</v>
      </c>
      <c r="O92" s="28" t="s">
        <v>58</v>
      </c>
      <c r="P92" s="47" t="s">
        <v>58</v>
      </c>
      <c r="Q92" s="53" t="s">
        <v>58</v>
      </c>
      <c r="R92" s="53" t="s">
        <v>58</v>
      </c>
      <c r="S92" s="53">
        <v>45.569626999999997</v>
      </c>
      <c r="T92" s="53">
        <v>64.126537999999996</v>
      </c>
      <c r="U92" s="28" t="s">
        <v>58</v>
      </c>
      <c r="V92" s="29" t="s">
        <v>58</v>
      </c>
      <c r="W92" s="27"/>
      <c r="X92" s="27" t="s">
        <v>81</v>
      </c>
      <c r="Y92" s="27"/>
      <c r="Z92" s="27"/>
      <c r="AA92" s="30">
        <v>1766.3</v>
      </c>
      <c r="AB92" s="31"/>
      <c r="AC92" s="31">
        <v>154.549182</v>
      </c>
      <c r="AD92" s="31">
        <v>300.67052699999999</v>
      </c>
      <c r="AE92" s="31">
        <v>100.101674</v>
      </c>
      <c r="AF92" s="31"/>
      <c r="AG92" s="31">
        <v>101.88172599999999</v>
      </c>
      <c r="AH92" s="31"/>
      <c r="AI92" s="31">
        <v>62.152560000000001</v>
      </c>
      <c r="AJ92" s="31">
        <v>158.38870300000002</v>
      </c>
      <c r="AK92" s="31">
        <v>88.647030000000001</v>
      </c>
      <c r="AL92" s="31">
        <v>72.270570000000006</v>
      </c>
      <c r="AM92" s="31"/>
      <c r="AN92" s="31">
        <v>83.794532000000004</v>
      </c>
      <c r="AO92" s="31"/>
      <c r="AP92" s="31">
        <v>49.482125000000003</v>
      </c>
      <c r="AQ92" s="31">
        <v>151.24062800000002</v>
      </c>
      <c r="AR92" s="31">
        <v>65.513013999999998</v>
      </c>
      <c r="AS92" s="31">
        <v>65.793762999999998</v>
      </c>
      <c r="AT92" s="31"/>
      <c r="AU92" s="31">
        <v>92.826677000000004</v>
      </c>
      <c r="AV92" s="31"/>
      <c r="AW92" s="31">
        <v>57.646893000000006</v>
      </c>
      <c r="AX92" s="31">
        <v>158.34310900000003</v>
      </c>
      <c r="AY92" s="31">
        <v>72.124964000000006</v>
      </c>
      <c r="AZ92" s="31">
        <v>70.422234000000017</v>
      </c>
      <c r="BA92" s="31"/>
      <c r="BB92" s="31">
        <v>85.453187999999997</v>
      </c>
      <c r="BC92" s="31"/>
      <c r="BD92" s="31">
        <v>45.569626999999997</v>
      </c>
      <c r="BE92" s="31">
        <v>156.40554900000001</v>
      </c>
      <c r="BF92" s="31">
        <v>64.603077999999996</v>
      </c>
      <c r="BG92" s="31">
        <v>64.126537999999996</v>
      </c>
      <c r="BH92" s="30">
        <v>-18.380241000000002</v>
      </c>
      <c r="BI92" s="30">
        <v>5.8631179999999965</v>
      </c>
      <c r="BJ92" s="30">
        <v>11.945105000000002</v>
      </c>
      <c r="BK92" s="30">
        <v>-0.25552999999999315</v>
      </c>
      <c r="BL92" s="30">
        <v>48.501773</v>
      </c>
      <c r="BM92" s="30"/>
      <c r="BN92" s="30">
        <v>191.77901499999999</v>
      </c>
      <c r="BO92" s="30">
        <v>409.908976</v>
      </c>
      <c r="BP92" s="30">
        <v>474.855615</v>
      </c>
      <c r="BQ92" s="30">
        <v>629.66469199999995</v>
      </c>
      <c r="BR92" s="30">
        <v>680.77208499999995</v>
      </c>
      <c r="BS92" s="30"/>
      <c r="BT92" s="31">
        <v>102.47889099999998</v>
      </c>
      <c r="BU92" s="31">
        <v>42.449807</v>
      </c>
      <c r="BV92" s="31">
        <v>40.835633000000001</v>
      </c>
      <c r="BW92" s="31">
        <v>12.697434000000003</v>
      </c>
      <c r="BX92" s="27">
        <v>194.56880199999998</v>
      </c>
      <c r="BZ92" s="27">
        <v>323.29475000000002</v>
      </c>
      <c r="CB92" s="27">
        <v>178.24769799999999</v>
      </c>
      <c r="CD92" s="27">
        <v>331.02479199999999</v>
      </c>
      <c r="CE92" s="27">
        <v>306.461815</v>
      </c>
      <c r="CF92" s="27">
        <v>204.33571999999998</v>
      </c>
      <c r="CG92" s="27">
        <v>178.24769799999999</v>
      </c>
      <c r="CI92" s="27">
        <v>358.53720000000004</v>
      </c>
      <c r="CJ92" s="27">
        <v>224.24395899999999</v>
      </c>
      <c r="CK92" s="27">
        <v>224.24395899999999</v>
      </c>
      <c r="CL92" s="27">
        <v>194.56880199999998</v>
      </c>
    </row>
    <row r="93" spans="1:90" ht="16.5" customHeight="1" x14ac:dyDescent="0.25">
      <c r="A93" s="50"/>
      <c r="B93" s="27" t="s">
        <v>189</v>
      </c>
      <c r="C93" s="51" t="s">
        <v>79</v>
      </c>
      <c r="D93" s="52" t="s">
        <v>34</v>
      </c>
      <c r="E93" s="53" t="s">
        <v>58</v>
      </c>
      <c r="F93" s="53"/>
      <c r="G93" s="53">
        <v>5277.0597639999996</v>
      </c>
      <c r="H93" s="53">
        <v>3593.1555480000002</v>
      </c>
      <c r="I93" s="28" t="s">
        <v>58</v>
      </c>
      <c r="J93" s="47" t="s">
        <v>58</v>
      </c>
      <c r="K93" s="53" t="s">
        <v>58</v>
      </c>
      <c r="L93" s="53" t="s">
        <v>58</v>
      </c>
      <c r="M93" s="53">
        <v>181.53511599999999</v>
      </c>
      <c r="N93" s="53">
        <v>88.548919999999995</v>
      </c>
      <c r="O93" s="28" t="s">
        <v>58</v>
      </c>
      <c r="P93" s="47" t="s">
        <v>58</v>
      </c>
      <c r="Q93" s="53" t="s">
        <v>58</v>
      </c>
      <c r="R93" s="53" t="s">
        <v>58</v>
      </c>
      <c r="S93" s="53">
        <v>62.692704999999997</v>
      </c>
      <c r="T93" s="53">
        <v>29.287205</v>
      </c>
      <c r="U93" s="28" t="s">
        <v>58</v>
      </c>
      <c r="V93" s="29" t="s">
        <v>58</v>
      </c>
      <c r="W93" s="27"/>
      <c r="X93" s="27" t="s">
        <v>81</v>
      </c>
      <c r="Y93" s="27"/>
      <c r="Z93" s="27"/>
      <c r="AA93" s="30">
        <v>2098</v>
      </c>
      <c r="AB93" s="31"/>
      <c r="AC93" s="31">
        <v>6455.8337600000013</v>
      </c>
      <c r="AD93" s="31">
        <v>5842.8959720000003</v>
      </c>
      <c r="AE93" s="31">
        <v>4960.6990219999998</v>
      </c>
      <c r="AF93" s="31"/>
      <c r="AG93" s="31">
        <v>320.28941500000002</v>
      </c>
      <c r="AH93" s="31"/>
      <c r="AI93" s="31">
        <v>305.472238</v>
      </c>
      <c r="AJ93" s="31">
        <v>385.17738499999996</v>
      </c>
      <c r="AK93" s="31">
        <v>267.40529099999998</v>
      </c>
      <c r="AL93" s="31">
        <v>182.30412699999999</v>
      </c>
      <c r="AM93" s="31"/>
      <c r="AN93" s="31">
        <v>148.60063</v>
      </c>
      <c r="AO93" s="31"/>
      <c r="AP93" s="31">
        <v>170.403066</v>
      </c>
      <c r="AQ93" s="31">
        <v>261.76279200000005</v>
      </c>
      <c r="AR93" s="31">
        <v>163.034569</v>
      </c>
      <c r="AS93" s="31">
        <v>77.130487000000002</v>
      </c>
      <c r="AT93" s="31"/>
      <c r="AU93" s="31">
        <v>169.791595</v>
      </c>
      <c r="AV93" s="31"/>
      <c r="AW93" s="31">
        <v>181.53511599999999</v>
      </c>
      <c r="AX93" s="31">
        <v>269.14008600000005</v>
      </c>
      <c r="AY93" s="31">
        <v>174.492929</v>
      </c>
      <c r="AZ93" s="31">
        <v>88.548919999999995</v>
      </c>
      <c r="BA93" s="31"/>
      <c r="BB93" s="31">
        <v>57.014534999999995</v>
      </c>
      <c r="BC93" s="31"/>
      <c r="BD93" s="31">
        <v>62.692704999999997</v>
      </c>
      <c r="BE93" s="31">
        <v>43.603572</v>
      </c>
      <c r="BF93" s="31">
        <v>8.8906949999999991</v>
      </c>
      <c r="BG93" s="31">
        <v>29.287205</v>
      </c>
      <c r="BH93" s="30">
        <v>193.74648500000001</v>
      </c>
      <c r="BI93" s="30">
        <v>832.85490100000004</v>
      </c>
      <c r="BJ93" s="30">
        <v>1135.0338059999999</v>
      </c>
      <c r="BK93" s="30">
        <v>302.05708199999981</v>
      </c>
      <c r="BL93" s="30">
        <v>669.71731800000009</v>
      </c>
      <c r="BM93" s="30"/>
      <c r="BN93" s="30">
        <v>624.16789700000004</v>
      </c>
      <c r="BO93" s="30">
        <v>895.69693800000005</v>
      </c>
      <c r="BP93" s="30">
        <v>933.17139399999996</v>
      </c>
      <c r="BQ93" s="30">
        <v>984.14650900000004</v>
      </c>
      <c r="BR93" s="30">
        <v>1053.7866180000001</v>
      </c>
      <c r="BS93" s="30"/>
      <c r="BT93" s="31">
        <v>2131.184945</v>
      </c>
      <c r="BU93" s="31">
        <v>41.391303000000008</v>
      </c>
      <c r="BV93" s="31">
        <v>49.800483999999983</v>
      </c>
      <c r="BW93" s="31">
        <v>47.992866000000006</v>
      </c>
      <c r="BX93" s="27">
        <v>275.26676300000003</v>
      </c>
      <c r="BZ93" s="27">
        <v>613.42461000000003</v>
      </c>
      <c r="CB93" s="27">
        <v>116.74829800000001</v>
      </c>
      <c r="CD93" s="27">
        <v>144.474177</v>
      </c>
      <c r="CE93" s="27">
        <v>109.508802</v>
      </c>
      <c r="CF93" s="27">
        <v>90.954949000000013</v>
      </c>
      <c r="CG93" s="27">
        <v>116.74829800000001</v>
      </c>
      <c r="CI93" s="27">
        <v>713.71705099999997</v>
      </c>
      <c r="CJ93" s="27">
        <v>408.36838899999998</v>
      </c>
      <c r="CK93" s="27">
        <v>408.36838899999998</v>
      </c>
      <c r="CL93" s="27">
        <v>275.26676300000003</v>
      </c>
    </row>
    <row r="94" spans="1:90" ht="16.5" customHeight="1" x14ac:dyDescent="0.25">
      <c r="A94" s="50"/>
      <c r="B94" s="27" t="s">
        <v>545</v>
      </c>
      <c r="C94" s="51" t="s">
        <v>79</v>
      </c>
      <c r="D94" s="52" t="s">
        <v>34</v>
      </c>
      <c r="E94" s="53" t="s">
        <v>58</v>
      </c>
      <c r="F94" s="53"/>
      <c r="G94" s="53">
        <v>158.12643</v>
      </c>
      <c r="H94" s="53">
        <v>308.041631</v>
      </c>
      <c r="I94" s="28" t="s">
        <v>58</v>
      </c>
      <c r="J94" s="47" t="s">
        <v>58</v>
      </c>
      <c r="K94" s="53" t="s">
        <v>58</v>
      </c>
      <c r="L94" s="53" t="s">
        <v>58</v>
      </c>
      <c r="M94" s="53">
        <v>-19.188075000000001</v>
      </c>
      <c r="N94" s="53">
        <v>54.107878999999997</v>
      </c>
      <c r="O94" s="28" t="s">
        <v>58</v>
      </c>
      <c r="P94" s="47" t="s">
        <v>58</v>
      </c>
      <c r="Q94" s="53" t="s">
        <v>58</v>
      </c>
      <c r="R94" s="53" t="s">
        <v>58</v>
      </c>
      <c r="S94" s="53">
        <v>-78.895601999999997</v>
      </c>
      <c r="T94" s="53">
        <v>101.90948</v>
      </c>
      <c r="U94" s="28" t="s">
        <v>58</v>
      </c>
      <c r="V94" s="29" t="s">
        <v>58</v>
      </c>
      <c r="W94" s="27"/>
      <c r="X94" s="27" t="s">
        <v>81</v>
      </c>
      <c r="Y94" s="27"/>
      <c r="Z94" s="27"/>
      <c r="AA94" s="30">
        <v>1872.7570994</v>
      </c>
      <c r="AB94" s="31"/>
      <c r="AC94" s="31">
        <v>499.06738300000001</v>
      </c>
      <c r="AD94" s="31">
        <v>273.5318309999999</v>
      </c>
      <c r="AE94" s="31">
        <v>294.55175000000003</v>
      </c>
      <c r="AF94" s="31"/>
      <c r="AG94" s="31">
        <v>68.787199999999999</v>
      </c>
      <c r="AH94" s="31"/>
      <c r="AI94" s="31">
        <v>-8.3632670000000005</v>
      </c>
      <c r="AJ94" s="31">
        <v>85.15638899999999</v>
      </c>
      <c r="AK94" s="31">
        <v>52.287005999999998</v>
      </c>
      <c r="AL94" s="31">
        <v>59.088897000000003</v>
      </c>
      <c r="AM94" s="31"/>
      <c r="AN94" s="31">
        <v>51.748915999999994</v>
      </c>
      <c r="AO94" s="31"/>
      <c r="AP94" s="31">
        <v>-23.439305000000001</v>
      </c>
      <c r="AQ94" s="31">
        <v>61.909374</v>
      </c>
      <c r="AR94" s="31">
        <v>43.410257999999999</v>
      </c>
      <c r="AS94" s="31">
        <v>51.458333000000003</v>
      </c>
      <c r="AT94" s="31"/>
      <c r="AU94" s="31">
        <v>57.600409999999997</v>
      </c>
      <c r="AV94" s="31"/>
      <c r="AW94" s="31">
        <v>-19.188075000000001</v>
      </c>
      <c r="AX94" s="31">
        <v>65.273886000000005</v>
      </c>
      <c r="AY94" s="31">
        <v>46.328932999999999</v>
      </c>
      <c r="AZ94" s="31">
        <v>54.107878999999997</v>
      </c>
      <c r="BA94" s="31"/>
      <c r="BB94" s="31">
        <v>133.648597</v>
      </c>
      <c r="BC94" s="31"/>
      <c r="BD94" s="31">
        <v>-78.895601999999997</v>
      </c>
      <c r="BE94" s="31">
        <v>277.84296700000004</v>
      </c>
      <c r="BF94" s="31">
        <v>76.737122999999997</v>
      </c>
      <c r="BG94" s="31">
        <v>101.90948</v>
      </c>
      <c r="BH94" s="30">
        <v>-23.514320000000012</v>
      </c>
      <c r="BI94" s="30">
        <v>13.95969599999998</v>
      </c>
      <c r="BJ94" s="30">
        <v>5.8434929999999952</v>
      </c>
      <c r="BK94" s="30">
        <v>25.253242000000029</v>
      </c>
      <c r="BL94" s="30">
        <v>-28.031608000000006</v>
      </c>
      <c r="BM94" s="30"/>
      <c r="BN94" s="30">
        <v>569.84788100000003</v>
      </c>
      <c r="BO94" s="30">
        <v>1020.535755</v>
      </c>
      <c r="BP94" s="30">
        <v>1121.8483060000001</v>
      </c>
      <c r="BQ94" s="30">
        <v>1417.7028660000001</v>
      </c>
      <c r="BR94" s="30">
        <v>1338.275249</v>
      </c>
      <c r="BS94" s="30"/>
      <c r="BT94" s="31">
        <v>172.55702100000002</v>
      </c>
      <c r="BU94" s="31">
        <v>16.028851</v>
      </c>
      <c r="BV94" s="31">
        <v>16.462401</v>
      </c>
      <c r="BW94" s="31">
        <v>15.84337</v>
      </c>
      <c r="BX94" s="27">
        <v>79.326872999999992</v>
      </c>
      <c r="BZ94" s="27">
        <v>169.20322899999999</v>
      </c>
      <c r="CB94" s="27">
        <v>333.25711999999999</v>
      </c>
      <c r="CD94" s="27">
        <v>377.59396800000002</v>
      </c>
      <c r="CE94" s="27">
        <v>488.22868700000004</v>
      </c>
      <c r="CF94" s="27">
        <v>370.66177699999997</v>
      </c>
      <c r="CG94" s="27">
        <v>333.25711999999999</v>
      </c>
      <c r="CI94" s="27">
        <v>146.52262300000001</v>
      </c>
      <c r="CJ94" s="27">
        <v>109.626955</v>
      </c>
      <c r="CK94" s="27">
        <v>109.626955</v>
      </c>
      <c r="CL94" s="27">
        <v>79.326872999999992</v>
      </c>
    </row>
    <row r="95" spans="1:90" ht="16.5" customHeight="1" x14ac:dyDescent="0.25">
      <c r="A95" s="50"/>
      <c r="B95" s="27" t="s">
        <v>190</v>
      </c>
      <c r="C95" s="51" t="s">
        <v>79</v>
      </c>
      <c r="D95" s="52" t="s">
        <v>34</v>
      </c>
      <c r="E95" s="53" t="s">
        <v>58</v>
      </c>
      <c r="F95" s="53"/>
      <c r="G95" s="53">
        <v>539.17353500000002</v>
      </c>
      <c r="H95" s="53">
        <v>369.22118399999999</v>
      </c>
      <c r="I95" s="28" t="s">
        <v>58</v>
      </c>
      <c r="J95" s="47" t="s">
        <v>58</v>
      </c>
      <c r="K95" s="53" t="s">
        <v>58</v>
      </c>
      <c r="L95" s="53" t="s">
        <v>58</v>
      </c>
      <c r="M95" s="53">
        <v>79.749548999999988</v>
      </c>
      <c r="N95" s="53">
        <v>40.610271999999995</v>
      </c>
      <c r="O95" s="28" t="s">
        <v>58</v>
      </c>
      <c r="P95" s="47" t="s">
        <v>58</v>
      </c>
      <c r="Q95" s="53" t="s">
        <v>58</v>
      </c>
      <c r="R95" s="53" t="s">
        <v>58</v>
      </c>
      <c r="S95" s="53">
        <v>21.745294999999999</v>
      </c>
      <c r="T95" s="53">
        <v>8.9673829999999999</v>
      </c>
      <c r="U95" s="28" t="s">
        <v>58</v>
      </c>
      <c r="V95" s="29" t="s">
        <v>58</v>
      </c>
      <c r="W95" s="27"/>
      <c r="X95" s="27" t="s">
        <v>81</v>
      </c>
      <c r="Y95" s="27"/>
      <c r="Z95" s="27"/>
      <c r="AA95" s="30">
        <v>811.69200000000001</v>
      </c>
      <c r="AB95" s="31"/>
      <c r="AC95" s="31">
        <v>677.06582300000002</v>
      </c>
      <c r="AD95" s="31">
        <v>562.09172400000023</v>
      </c>
      <c r="AE95" s="31">
        <v>298.74832099999998</v>
      </c>
      <c r="AF95" s="31"/>
      <c r="AG95" s="31">
        <v>235.54742700000003</v>
      </c>
      <c r="AH95" s="31"/>
      <c r="AI95" s="31">
        <v>196.72470399999997</v>
      </c>
      <c r="AJ95" s="31">
        <v>166.78302000000002</v>
      </c>
      <c r="AK95" s="31">
        <v>90.856376999999995</v>
      </c>
      <c r="AL95" s="31">
        <v>122.305407</v>
      </c>
      <c r="AM95" s="31"/>
      <c r="AN95" s="31">
        <v>90.085095999999993</v>
      </c>
      <c r="AO95" s="31"/>
      <c r="AP95" s="31">
        <v>75.928766999999993</v>
      </c>
      <c r="AQ95" s="31">
        <v>48.818684999999988</v>
      </c>
      <c r="AR95" s="31">
        <v>17.086023999999998</v>
      </c>
      <c r="AS95" s="31">
        <v>36.911785999999999</v>
      </c>
      <c r="AT95" s="31"/>
      <c r="AU95" s="31">
        <v>97.324676999999994</v>
      </c>
      <c r="AV95" s="31"/>
      <c r="AW95" s="31">
        <v>79.749548999999988</v>
      </c>
      <c r="AX95" s="31">
        <v>53.021285999999989</v>
      </c>
      <c r="AY95" s="31">
        <v>20.645968000000007</v>
      </c>
      <c r="AZ95" s="31">
        <v>40.610271999999995</v>
      </c>
      <c r="BA95" s="31"/>
      <c r="BB95" s="31">
        <v>42.824255000000001</v>
      </c>
      <c r="BC95" s="31"/>
      <c r="BD95" s="31">
        <v>21.745294999999999</v>
      </c>
      <c r="BE95" s="31">
        <v>5.9341700000000017</v>
      </c>
      <c r="BF95" s="31">
        <v>-8.1390039999999999</v>
      </c>
      <c r="BG95" s="31">
        <v>8.9673829999999999</v>
      </c>
      <c r="BH95" s="30">
        <v>120.12157399999998</v>
      </c>
      <c r="BI95" s="30">
        <v>243.00869399999999</v>
      </c>
      <c r="BJ95" s="30">
        <v>353.52392800000001</v>
      </c>
      <c r="BK95" s="30">
        <v>320.02491499999996</v>
      </c>
      <c r="BL95" s="30">
        <v>367.29137499999996</v>
      </c>
      <c r="BM95" s="30"/>
      <c r="BN95" s="30">
        <v>158.44531799999999</v>
      </c>
      <c r="BO95" s="30">
        <v>205.552808</v>
      </c>
      <c r="BP95" s="30">
        <v>199.68580600000001</v>
      </c>
      <c r="BQ95" s="30">
        <v>201.99380500000001</v>
      </c>
      <c r="BR95" s="30">
        <v>222.882801</v>
      </c>
      <c r="BS95" s="30"/>
      <c r="BT95" s="31">
        <v>235.39438599999994</v>
      </c>
      <c r="BU95" s="31">
        <v>8.2854399999999995</v>
      </c>
      <c r="BV95" s="31">
        <v>-1.0464190000000073</v>
      </c>
      <c r="BW95" s="31">
        <v>25.964104000000006</v>
      </c>
      <c r="BX95" s="27">
        <v>132.62536199999997</v>
      </c>
      <c r="BZ95" s="27">
        <v>170.99193099999999</v>
      </c>
      <c r="CB95" s="27">
        <v>53.397961000000002</v>
      </c>
      <c r="CD95" s="27">
        <v>28.507843999999999</v>
      </c>
      <c r="CE95" s="27">
        <v>40.619421000000003</v>
      </c>
      <c r="CF95" s="27">
        <v>52.173209</v>
      </c>
      <c r="CG95" s="27">
        <v>53.397961000000002</v>
      </c>
      <c r="CI95" s="27">
        <v>194.02707499999997</v>
      </c>
      <c r="CJ95" s="27">
        <v>144.98588999999998</v>
      </c>
      <c r="CK95" s="27">
        <v>144.98588999999998</v>
      </c>
      <c r="CL95" s="27">
        <v>132.62536199999997</v>
      </c>
    </row>
    <row r="96" spans="1:90" ht="16.5" customHeight="1" x14ac:dyDescent="0.25">
      <c r="A96" s="50"/>
      <c r="B96" s="27" t="s">
        <v>191</v>
      </c>
      <c r="C96" s="51" t="s">
        <v>79</v>
      </c>
      <c r="D96" s="52" t="s">
        <v>34</v>
      </c>
      <c r="E96" s="53" t="s">
        <v>58</v>
      </c>
      <c r="F96" s="53"/>
      <c r="G96" s="53">
        <v>1893.8219249999997</v>
      </c>
      <c r="H96" s="53"/>
      <c r="I96" s="28" t="s">
        <v>58</v>
      </c>
      <c r="J96" s="47" t="s">
        <v>58</v>
      </c>
      <c r="K96" s="53" t="s">
        <v>58</v>
      </c>
      <c r="L96" s="53" t="s">
        <v>58</v>
      </c>
      <c r="M96" s="53">
        <v>492.60206199999999</v>
      </c>
      <c r="N96" s="53" t="s">
        <v>58</v>
      </c>
      <c r="O96" s="28" t="s">
        <v>58</v>
      </c>
      <c r="P96" s="47" t="s">
        <v>58</v>
      </c>
      <c r="Q96" s="53" t="s">
        <v>58</v>
      </c>
      <c r="R96" s="53" t="s">
        <v>58</v>
      </c>
      <c r="S96" s="53">
        <v>453.22632900000002</v>
      </c>
      <c r="T96" s="53" t="s">
        <v>58</v>
      </c>
      <c r="U96" s="28" t="s">
        <v>58</v>
      </c>
      <c r="V96" s="29" t="s">
        <v>58</v>
      </c>
      <c r="W96" s="27"/>
      <c r="X96" s="27" t="s">
        <v>81</v>
      </c>
      <c r="Y96" s="27"/>
      <c r="Z96" s="27"/>
      <c r="AA96" s="30">
        <v>101097.4</v>
      </c>
      <c r="AB96" s="31"/>
      <c r="AC96" s="31"/>
      <c r="AD96" s="31">
        <v>2766.2817690000002</v>
      </c>
      <c r="AE96" s="31"/>
      <c r="AF96" s="31"/>
      <c r="AG96" s="31"/>
      <c r="AH96" s="31"/>
      <c r="AI96" s="31">
        <v>580.60699699999998</v>
      </c>
      <c r="AJ96" s="31">
        <v>1195.8027040000002</v>
      </c>
      <c r="AK96" s="31"/>
      <c r="AL96" s="31"/>
      <c r="AM96" s="31"/>
      <c r="AN96" s="31"/>
      <c r="AO96" s="31"/>
      <c r="AP96" s="31">
        <v>451.11473599999999</v>
      </c>
      <c r="AQ96" s="31">
        <v>983.46750500000007</v>
      </c>
      <c r="AR96" s="31"/>
      <c r="AS96" s="31"/>
      <c r="AT96" s="31"/>
      <c r="AU96" s="31"/>
      <c r="AV96" s="31"/>
      <c r="AW96" s="31">
        <v>492.60206199999999</v>
      </c>
      <c r="AX96" s="31">
        <v>1007.0285420000001</v>
      </c>
      <c r="AY96" s="31"/>
      <c r="AZ96" s="31"/>
      <c r="BA96" s="31"/>
      <c r="BB96" s="31"/>
      <c r="BC96" s="31"/>
      <c r="BD96" s="31">
        <v>453.22632900000002</v>
      </c>
      <c r="BE96" s="31">
        <v>726.717443</v>
      </c>
      <c r="BF96" s="31"/>
      <c r="BG96" s="31"/>
      <c r="BH96" s="30"/>
      <c r="BI96" s="30"/>
      <c r="BJ96" s="30">
        <v>915.87700500000005</v>
      </c>
      <c r="BK96" s="30">
        <v>770.38091699999995</v>
      </c>
      <c r="BL96" s="30">
        <v>-1233.631353</v>
      </c>
      <c r="BM96" s="30"/>
      <c r="BN96" s="30"/>
      <c r="BO96" s="30"/>
      <c r="BP96" s="30">
        <v>2561.2554960000002</v>
      </c>
      <c r="BQ96" s="30">
        <v>3310.866689</v>
      </c>
      <c r="BR96" s="30">
        <v>5020.3861919999999</v>
      </c>
      <c r="BS96" s="30"/>
      <c r="BT96" s="31">
        <v>1147.1623370000002</v>
      </c>
      <c r="BU96" s="31"/>
      <c r="BV96" s="31"/>
      <c r="BW96" s="31"/>
      <c r="BZ96" s="27">
        <v>2164.2538970000001</v>
      </c>
      <c r="CD96" s="27">
        <v>2042.502416</v>
      </c>
      <c r="CE96" s="27">
        <v>1827.009411</v>
      </c>
      <c r="CF96" s="27">
        <v>1354.5385000000001</v>
      </c>
      <c r="CI96" s="27">
        <v>2422.1543179999999</v>
      </c>
      <c r="CJ96" s="27">
        <v>1581.0022230000002</v>
      </c>
      <c r="CK96" s="27">
        <v>1581.0022230000002</v>
      </c>
    </row>
    <row r="97" spans="1:90" ht="16.5" customHeight="1" x14ac:dyDescent="0.25">
      <c r="A97" s="50"/>
      <c r="B97" s="27" t="s">
        <v>192</v>
      </c>
      <c r="C97" s="51" t="s">
        <v>79</v>
      </c>
      <c r="D97" s="52" t="s">
        <v>34</v>
      </c>
      <c r="E97" s="53" t="s">
        <v>58</v>
      </c>
      <c r="F97" s="53"/>
      <c r="G97" s="53">
        <v>2.1494170000000001</v>
      </c>
      <c r="H97" s="53">
        <v>20.762214</v>
      </c>
      <c r="I97" s="28" t="s">
        <v>58</v>
      </c>
      <c r="J97" s="47" t="s">
        <v>58</v>
      </c>
      <c r="K97" s="53" t="s">
        <v>58</v>
      </c>
      <c r="L97" s="53" t="s">
        <v>58</v>
      </c>
      <c r="M97" s="53">
        <v>-2.4822470000000001</v>
      </c>
      <c r="N97" s="53">
        <v>6.5042560000000016</v>
      </c>
      <c r="O97" s="28" t="s">
        <v>58</v>
      </c>
      <c r="P97" s="47" t="s">
        <v>58</v>
      </c>
      <c r="Q97" s="53" t="s">
        <v>58</v>
      </c>
      <c r="R97" s="53" t="s">
        <v>58</v>
      </c>
      <c r="S97" s="53">
        <v>-1.942132</v>
      </c>
      <c r="T97" s="53">
        <v>4.0994120000000001</v>
      </c>
      <c r="U97" s="28" t="s">
        <v>58</v>
      </c>
      <c r="V97" s="29" t="s">
        <v>58</v>
      </c>
      <c r="W97" s="27"/>
      <c r="X97" s="27" t="s">
        <v>81</v>
      </c>
      <c r="Y97" s="27"/>
      <c r="Z97" s="27"/>
      <c r="AA97" s="30">
        <v>384.27499999999998</v>
      </c>
      <c r="AB97" s="31"/>
      <c r="AC97" s="31">
        <v>47.488379999999999</v>
      </c>
      <c r="AD97" s="31">
        <v>20.398430999999988</v>
      </c>
      <c r="AE97" s="31">
        <v>21.591431</v>
      </c>
      <c r="AF97" s="31"/>
      <c r="AG97" s="31">
        <v>22.822889</v>
      </c>
      <c r="AH97" s="31"/>
      <c r="AI97" s="31">
        <v>0.67793199999999998</v>
      </c>
      <c r="AJ97" s="31">
        <v>9.9320269999999979</v>
      </c>
      <c r="AK97" s="31">
        <v>10.619809</v>
      </c>
      <c r="AL97" s="31">
        <v>8.322063</v>
      </c>
      <c r="AM97" s="31"/>
      <c r="AN97" s="31">
        <v>19.961756000000001</v>
      </c>
      <c r="AO97" s="31"/>
      <c r="AP97" s="31">
        <v>-2.5138590000000001</v>
      </c>
      <c r="AQ97" s="31">
        <v>8.2609379999999994</v>
      </c>
      <c r="AR97" s="31">
        <v>8.8673830000000002</v>
      </c>
      <c r="AS97" s="31">
        <v>6.4729109999999999</v>
      </c>
      <c r="AT97" s="31"/>
      <c r="AU97" s="31">
        <v>20.024149000000001</v>
      </c>
      <c r="AV97" s="31"/>
      <c r="AW97" s="31">
        <v>-2.4822470000000001</v>
      </c>
      <c r="AX97" s="31">
        <v>8.2933639999999986</v>
      </c>
      <c r="AY97" s="31">
        <v>8.8999310000000005</v>
      </c>
      <c r="AZ97" s="31">
        <v>6.5042560000000016</v>
      </c>
      <c r="BA97" s="31"/>
      <c r="BB97" s="31">
        <v>14.387183</v>
      </c>
      <c r="BC97" s="31"/>
      <c r="BD97" s="31">
        <v>-1.942132</v>
      </c>
      <c r="BE97" s="31">
        <v>140.96660800000001</v>
      </c>
      <c r="BF97" s="31">
        <v>6.3671389999999999</v>
      </c>
      <c r="BG97" s="31">
        <v>4.0994120000000001</v>
      </c>
      <c r="BH97" s="30">
        <v>49.421429000000003</v>
      </c>
      <c r="BI97" s="30">
        <v>27.957690000000007</v>
      </c>
      <c r="BJ97" s="30">
        <v>16.542826000000002</v>
      </c>
      <c r="BK97" s="30">
        <v>-22.039753000000001</v>
      </c>
      <c r="BL97" s="30">
        <v>-14.012181</v>
      </c>
      <c r="BM97" s="30"/>
      <c r="BN97" s="30">
        <v>32.202182000000001</v>
      </c>
      <c r="BO97" s="30">
        <v>64.913920000000005</v>
      </c>
      <c r="BP97" s="30">
        <v>71.281362000000001</v>
      </c>
      <c r="BQ97" s="30">
        <v>236.006157</v>
      </c>
      <c r="BR97" s="30">
        <v>233.56471999999999</v>
      </c>
      <c r="BS97" s="30"/>
      <c r="BT97" s="31">
        <v>1.8273929999999998</v>
      </c>
      <c r="BU97" s="31">
        <v>5.1862999999999979E-2</v>
      </c>
      <c r="BV97" s="31">
        <v>-0.83598700000000004</v>
      </c>
      <c r="BW97" s="31">
        <v>-4.1500999999999989E-2</v>
      </c>
      <c r="BX97" s="27">
        <v>20.243956000000004</v>
      </c>
      <c r="BZ97" s="27">
        <v>37.217444</v>
      </c>
      <c r="CB97" s="27">
        <v>36.408788999999999</v>
      </c>
      <c r="CD97" s="27">
        <v>149.49102700000003</v>
      </c>
      <c r="CE97" s="27">
        <v>161.72093000000001</v>
      </c>
      <c r="CF97" s="27">
        <v>46.249770999999996</v>
      </c>
      <c r="CG97" s="27">
        <v>36.408788999999999</v>
      </c>
      <c r="CI97" s="27">
        <v>21.215304</v>
      </c>
      <c r="CJ97" s="27">
        <v>29.092024000000002</v>
      </c>
      <c r="CK97" s="27">
        <v>29.092024000000002</v>
      </c>
      <c r="CL97" s="27">
        <v>20.243956000000004</v>
      </c>
    </row>
    <row r="98" spans="1:90" ht="16.5" customHeight="1" x14ac:dyDescent="0.25">
      <c r="A98" s="50"/>
      <c r="B98" s="27" t="s">
        <v>193</v>
      </c>
      <c r="C98" s="51" t="s">
        <v>79</v>
      </c>
      <c r="D98" s="52" t="s">
        <v>34</v>
      </c>
      <c r="E98" s="53" t="s">
        <v>58</v>
      </c>
      <c r="F98" s="53"/>
      <c r="G98" s="53">
        <v>162.40825599999999</v>
      </c>
      <c r="H98" s="53">
        <v>102.76329800000001</v>
      </c>
      <c r="I98" s="28" t="s">
        <v>58</v>
      </c>
      <c r="J98" s="47" t="s">
        <v>58</v>
      </c>
      <c r="K98" s="53" t="s">
        <v>58</v>
      </c>
      <c r="L98" s="53" t="s">
        <v>58</v>
      </c>
      <c r="M98" s="53">
        <v>40.012674000000004</v>
      </c>
      <c r="N98" s="53">
        <v>13.852982000000001</v>
      </c>
      <c r="O98" s="28" t="s">
        <v>58</v>
      </c>
      <c r="P98" s="47" t="s">
        <v>58</v>
      </c>
      <c r="Q98" s="53" t="s">
        <v>58</v>
      </c>
      <c r="R98" s="53" t="s">
        <v>58</v>
      </c>
      <c r="S98" s="53">
        <v>41.037154999999998</v>
      </c>
      <c r="T98" s="53">
        <v>22.868131999999999</v>
      </c>
      <c r="U98" s="28" t="s">
        <v>58</v>
      </c>
      <c r="V98" s="29" t="s">
        <v>58</v>
      </c>
      <c r="W98" s="27"/>
      <c r="X98" s="27" t="s">
        <v>81</v>
      </c>
      <c r="Y98" s="27"/>
      <c r="Z98" s="27"/>
      <c r="AA98" s="30">
        <v>2146.875</v>
      </c>
      <c r="AB98" s="31"/>
      <c r="AC98" s="31">
        <v>191.208214</v>
      </c>
      <c r="AD98" s="31">
        <v>166.07892400000003</v>
      </c>
      <c r="AE98" s="31">
        <v>140.30687499999999</v>
      </c>
      <c r="AF98" s="31"/>
      <c r="AG98" s="31">
        <v>91.608824999999996</v>
      </c>
      <c r="AH98" s="31"/>
      <c r="AI98" s="31">
        <v>86.418893999999995</v>
      </c>
      <c r="AJ98" s="31">
        <v>78.200163999999972</v>
      </c>
      <c r="AK98" s="31">
        <v>74.828243999999998</v>
      </c>
      <c r="AL98" s="31">
        <v>46.458629999999999</v>
      </c>
      <c r="AM98" s="31"/>
      <c r="AN98" s="31">
        <v>20.512463</v>
      </c>
      <c r="AO98" s="31"/>
      <c r="AP98" s="31">
        <v>28.355288000000002</v>
      </c>
      <c r="AQ98" s="31">
        <v>31.182206999999991</v>
      </c>
      <c r="AR98" s="31">
        <v>19.039182</v>
      </c>
      <c r="AS98" s="31">
        <v>6.2945229999999999</v>
      </c>
      <c r="AT98" s="31"/>
      <c r="AU98" s="31">
        <v>33.967413000000001</v>
      </c>
      <c r="AV98" s="31"/>
      <c r="AW98" s="31">
        <v>40.012674000000004</v>
      </c>
      <c r="AX98" s="31">
        <v>39.407018999999991</v>
      </c>
      <c r="AY98" s="31">
        <v>28.647515000000006</v>
      </c>
      <c r="AZ98" s="31">
        <v>13.852982000000001</v>
      </c>
      <c r="BA98" s="31"/>
      <c r="BB98" s="31">
        <v>50.26857600000001</v>
      </c>
      <c r="BC98" s="31"/>
      <c r="BD98" s="31">
        <v>41.037154999999998</v>
      </c>
      <c r="BE98" s="31">
        <v>31.053807999999975</v>
      </c>
      <c r="BF98" s="31">
        <v>33.374657999999997</v>
      </c>
      <c r="BG98" s="31">
        <v>22.868131999999999</v>
      </c>
      <c r="BH98" s="30">
        <v>-11.578952999999998</v>
      </c>
      <c r="BI98" s="30">
        <v>-168.00081900000001</v>
      </c>
      <c r="BJ98" s="30">
        <v>-181.738935</v>
      </c>
      <c r="BK98" s="30">
        <v>-194.10917900000001</v>
      </c>
      <c r="BL98" s="30">
        <v>-196.94622799999999</v>
      </c>
      <c r="BM98" s="30"/>
      <c r="BN98" s="30">
        <v>61.495463000000001</v>
      </c>
      <c r="BO98" s="30">
        <v>345.48099999999999</v>
      </c>
      <c r="BP98" s="30">
        <v>388.83862399999998</v>
      </c>
      <c r="BQ98" s="30">
        <v>422.82506100000001</v>
      </c>
      <c r="BR98" s="30">
        <v>467.394273</v>
      </c>
      <c r="BS98" s="30"/>
      <c r="BT98" s="31">
        <v>93.061073999999991</v>
      </c>
      <c r="BU98" s="31">
        <v>12.871360000000003</v>
      </c>
      <c r="BV98" s="31">
        <v>0.2137180000000054</v>
      </c>
      <c r="BW98" s="31">
        <v>14.533370000000003</v>
      </c>
      <c r="BX98" s="27">
        <v>50.604362000000002</v>
      </c>
      <c r="BZ98" s="27">
        <v>102.021947</v>
      </c>
      <c r="CB98" s="27">
        <v>88.918273999999997</v>
      </c>
      <c r="CD98" s="27">
        <v>128.333753</v>
      </c>
      <c r="CE98" s="27">
        <v>114.69704199999998</v>
      </c>
      <c r="CF98" s="27">
        <v>104.82285400000001</v>
      </c>
      <c r="CG98" s="27">
        <v>88.918273999999997</v>
      </c>
      <c r="CI98" s="27">
        <v>121.92019000000001</v>
      </c>
      <c r="CJ98" s="27">
        <v>66.380516999999998</v>
      </c>
      <c r="CK98" s="27">
        <v>66.380516999999998</v>
      </c>
      <c r="CL98" s="27">
        <v>50.604362000000002</v>
      </c>
    </row>
    <row r="99" spans="1:90" ht="16.5" customHeight="1" x14ac:dyDescent="0.25">
      <c r="A99" s="50"/>
      <c r="B99" s="27" t="s">
        <v>194</v>
      </c>
      <c r="C99" s="51" t="s">
        <v>79</v>
      </c>
      <c r="D99" s="52" t="s">
        <v>34</v>
      </c>
      <c r="E99" s="53" t="s">
        <v>58</v>
      </c>
      <c r="F99" s="53"/>
      <c r="G99" s="53">
        <v>394.65400199999999</v>
      </c>
      <c r="H99" s="53">
        <v>190.84412699999999</v>
      </c>
      <c r="I99" s="28" t="s">
        <v>58</v>
      </c>
      <c r="J99" s="47" t="s">
        <v>58</v>
      </c>
      <c r="K99" s="53" t="s">
        <v>58</v>
      </c>
      <c r="L99" s="53" t="s">
        <v>58</v>
      </c>
      <c r="M99" s="53">
        <v>6.9181120000000007</v>
      </c>
      <c r="N99" s="53">
        <v>2.761468000000002</v>
      </c>
      <c r="O99" s="28" t="s">
        <v>58</v>
      </c>
      <c r="P99" s="47" t="s">
        <v>58</v>
      </c>
      <c r="Q99" s="53" t="s">
        <v>58</v>
      </c>
      <c r="R99" s="53" t="s">
        <v>58</v>
      </c>
      <c r="S99" s="53">
        <v>-5.6498739999999996</v>
      </c>
      <c r="T99" s="53">
        <v>-9.0538819999999998</v>
      </c>
      <c r="U99" s="28" t="s">
        <v>58</v>
      </c>
      <c r="V99" s="29" t="s">
        <v>58</v>
      </c>
      <c r="W99" s="27"/>
      <c r="X99" s="27" t="s">
        <v>81</v>
      </c>
      <c r="Y99" s="27"/>
      <c r="Z99" s="27"/>
      <c r="AA99" s="30">
        <v>2729.16</v>
      </c>
      <c r="AB99" s="31"/>
      <c r="AC99" s="31">
        <v>391.04061799999999</v>
      </c>
      <c r="AD99" s="31">
        <v>325.62793299999998</v>
      </c>
      <c r="AE99" s="31">
        <v>276.48635300000001</v>
      </c>
      <c r="AF99" s="31"/>
      <c r="AG99" s="31">
        <v>67.976579000000001</v>
      </c>
      <c r="AH99" s="31"/>
      <c r="AI99" s="31">
        <v>44.540812000000003</v>
      </c>
      <c r="AJ99" s="31">
        <v>30.307151000000019</v>
      </c>
      <c r="AK99" s="31">
        <v>16.870183999999998</v>
      </c>
      <c r="AL99" s="31">
        <v>31.82048</v>
      </c>
      <c r="AM99" s="31"/>
      <c r="AN99" s="31">
        <v>8.6461740000000002</v>
      </c>
      <c r="AO99" s="31"/>
      <c r="AP99" s="31">
        <v>-4.9300000000000004E-3</v>
      </c>
      <c r="AQ99" s="31">
        <v>-13.172139</v>
      </c>
      <c r="AR99" s="31">
        <v>-19.688949000000001</v>
      </c>
      <c r="AS99" s="31">
        <v>-0.91008699999999998</v>
      </c>
      <c r="AT99" s="31"/>
      <c r="AU99" s="31">
        <v>15.682775000000001</v>
      </c>
      <c r="AV99" s="31"/>
      <c r="AW99" s="31">
        <v>6.9181120000000007</v>
      </c>
      <c r="AX99" s="31">
        <v>-11.036464</v>
      </c>
      <c r="AY99" s="31">
        <v>-15.394307000000001</v>
      </c>
      <c r="AZ99" s="31">
        <v>2.761468000000002</v>
      </c>
      <c r="BA99" s="31"/>
      <c r="BB99" s="31">
        <v>-3.8595120000000001</v>
      </c>
      <c r="BC99" s="31"/>
      <c r="BD99" s="31">
        <v>-5.6498739999999996</v>
      </c>
      <c r="BE99" s="31">
        <v>239.521523</v>
      </c>
      <c r="BF99" s="31">
        <v>-40.885981999999998</v>
      </c>
      <c r="BG99" s="31">
        <v>-9.0538819999999998</v>
      </c>
      <c r="BH99" s="30">
        <v>79.563693999999998</v>
      </c>
      <c r="BI99" s="30">
        <v>150.51051999999999</v>
      </c>
      <c r="BJ99" s="30">
        <v>245.39712</v>
      </c>
      <c r="BK99" s="30">
        <v>336.100255</v>
      </c>
      <c r="BL99" s="30">
        <v>325.28360900000001</v>
      </c>
      <c r="BM99" s="30"/>
      <c r="BN99" s="30">
        <v>528.08250899999996</v>
      </c>
      <c r="BO99" s="30">
        <v>792.39928999999995</v>
      </c>
      <c r="BP99" s="30">
        <v>750.79282000000001</v>
      </c>
      <c r="BQ99" s="30">
        <v>1301.2188200000001</v>
      </c>
      <c r="BR99" s="30">
        <v>1290.8640250000001</v>
      </c>
      <c r="BS99" s="30"/>
      <c r="BT99" s="31">
        <v>154.36743900000005</v>
      </c>
      <c r="BU99" s="31">
        <v>4.0373930000000016</v>
      </c>
      <c r="BV99" s="31">
        <v>13.762529000000001</v>
      </c>
      <c r="BW99" s="31">
        <v>10.497574</v>
      </c>
      <c r="BX99" s="27">
        <v>48.93634800000001</v>
      </c>
      <c r="BZ99" s="27">
        <v>-10.747996000000001</v>
      </c>
      <c r="CB99" s="27">
        <v>128.65504099999998</v>
      </c>
      <c r="CD99" s="27">
        <v>183.931783</v>
      </c>
      <c r="CE99" s="27">
        <v>194.77602899999999</v>
      </c>
      <c r="CF99" s="27">
        <v>86.616377999999969</v>
      </c>
      <c r="CG99" s="27">
        <v>128.65504099999998</v>
      </c>
      <c r="CI99" s="27">
        <v>-16.751190999999999</v>
      </c>
      <c r="CJ99" s="27">
        <v>29.504648000000003</v>
      </c>
      <c r="CK99" s="27">
        <v>29.504648000000003</v>
      </c>
      <c r="CL99" s="27">
        <v>48.93634800000001</v>
      </c>
    </row>
    <row r="100" spans="1:90" ht="16.5" customHeight="1" x14ac:dyDescent="0.25">
      <c r="A100" s="50"/>
      <c r="B100" s="27" t="s">
        <v>195</v>
      </c>
      <c r="C100" s="51" t="s">
        <v>79</v>
      </c>
      <c r="D100" s="52" t="s">
        <v>34</v>
      </c>
      <c r="E100" s="53" t="s">
        <v>58</v>
      </c>
      <c r="F100" s="53"/>
      <c r="G100" s="53">
        <v>3.4138289999999998</v>
      </c>
      <c r="H100" s="53">
        <v>2.7479830000000001</v>
      </c>
      <c r="I100" s="28" t="s">
        <v>58</v>
      </c>
      <c r="J100" s="47" t="s">
        <v>58</v>
      </c>
      <c r="K100" s="53" t="s">
        <v>58</v>
      </c>
      <c r="L100" s="53" t="s">
        <v>58</v>
      </c>
      <c r="M100" s="53">
        <v>2.1284879999999999</v>
      </c>
      <c r="N100" s="53">
        <v>1.493614</v>
      </c>
      <c r="O100" s="28" t="s">
        <v>58</v>
      </c>
      <c r="P100" s="47" t="s">
        <v>58</v>
      </c>
      <c r="Q100" s="53" t="s">
        <v>58</v>
      </c>
      <c r="R100" s="53" t="s">
        <v>58</v>
      </c>
      <c r="S100" s="53">
        <v>-3.9614799999999999</v>
      </c>
      <c r="T100" s="53">
        <v>-0.82151600000000002</v>
      </c>
      <c r="U100" s="28" t="s">
        <v>58</v>
      </c>
      <c r="V100" s="29" t="s">
        <v>58</v>
      </c>
      <c r="W100" s="27"/>
      <c r="X100" s="27" t="s">
        <v>81</v>
      </c>
      <c r="Y100" s="27"/>
      <c r="Z100" s="27"/>
      <c r="AA100" s="30">
        <v>778.96799999999996</v>
      </c>
      <c r="AB100" s="31"/>
      <c r="AC100" s="31">
        <v>5.4024229999999998</v>
      </c>
      <c r="AD100" s="31">
        <v>4.961272000000001</v>
      </c>
      <c r="AE100" s="31">
        <v>2.882377</v>
      </c>
      <c r="AF100" s="31"/>
      <c r="AG100" s="31">
        <v>5.220485</v>
      </c>
      <c r="AH100" s="31"/>
      <c r="AI100" s="31">
        <v>3.4138289999999998</v>
      </c>
      <c r="AJ100" s="31">
        <v>3.7799840000000007</v>
      </c>
      <c r="AK100" s="31">
        <v>2.882377</v>
      </c>
      <c r="AL100" s="31">
        <v>2.5660449999999999</v>
      </c>
      <c r="AM100" s="31"/>
      <c r="AN100" s="31">
        <v>3.2355860000000001</v>
      </c>
      <c r="AO100" s="31"/>
      <c r="AP100" s="31">
        <v>2.0730719999999998</v>
      </c>
      <c r="AQ100" s="31">
        <v>2.5670419999999998</v>
      </c>
      <c r="AR100" s="31">
        <v>1.9052199999999999</v>
      </c>
      <c r="AS100" s="31">
        <v>1.4117170000000001</v>
      </c>
      <c r="AT100" s="31"/>
      <c r="AU100" s="31">
        <v>3.3959649999999999</v>
      </c>
      <c r="AV100" s="31"/>
      <c r="AW100" s="31">
        <v>2.1284879999999999</v>
      </c>
      <c r="AX100" s="31">
        <v>2.6512819999999997</v>
      </c>
      <c r="AY100" s="31">
        <v>1.9980310000000003</v>
      </c>
      <c r="AZ100" s="31">
        <v>1.493614</v>
      </c>
      <c r="BA100" s="31"/>
      <c r="BB100" s="31">
        <v>-1.790368</v>
      </c>
      <c r="BC100" s="31"/>
      <c r="BD100" s="31">
        <v>-3.9614799999999999</v>
      </c>
      <c r="BE100" s="31">
        <v>221.72132999999999</v>
      </c>
      <c r="BF100" s="31">
        <v>7.9628579999999998</v>
      </c>
      <c r="BG100" s="31">
        <v>-0.82151600000000002</v>
      </c>
      <c r="BH100" s="30">
        <v>-14.720438</v>
      </c>
      <c r="BI100" s="30">
        <v>-16.184757000000001</v>
      </c>
      <c r="BJ100" s="30">
        <v>-24.505631999999999</v>
      </c>
      <c r="BK100" s="30">
        <v>-37.843144000000002</v>
      </c>
      <c r="BL100" s="30">
        <v>-31.24005</v>
      </c>
      <c r="BM100" s="30"/>
      <c r="BN100" s="30">
        <v>242.765141</v>
      </c>
      <c r="BO100" s="30">
        <v>265.176064</v>
      </c>
      <c r="BP100" s="30">
        <v>273.10227800000001</v>
      </c>
      <c r="BQ100" s="30">
        <v>494.769542</v>
      </c>
      <c r="BR100" s="30">
        <v>490.81512800000002</v>
      </c>
      <c r="BS100" s="30"/>
      <c r="BT100" s="31">
        <v>2.7619080000000009</v>
      </c>
      <c r="BU100" s="31">
        <v>1.762483</v>
      </c>
      <c r="BV100" s="31">
        <v>1.8156080000000006</v>
      </c>
      <c r="BW100" s="31">
        <v>1.2372589999999997</v>
      </c>
      <c r="BX100" s="27">
        <v>7.1622989999999991</v>
      </c>
      <c r="BZ100" s="27">
        <v>8.0452779999999997</v>
      </c>
      <c r="CB100" s="27">
        <v>23.703990999999995</v>
      </c>
      <c r="CD100" s="27">
        <v>224.90119200000001</v>
      </c>
      <c r="CE100" s="27">
        <v>227.89382000000001</v>
      </c>
      <c r="CF100" s="27">
        <v>31.904467999999998</v>
      </c>
      <c r="CG100" s="27">
        <v>23.703990999999995</v>
      </c>
      <c r="CI100" s="27">
        <v>8.2714149999999993</v>
      </c>
      <c r="CJ100" s="27">
        <v>7.3978469999999996</v>
      </c>
      <c r="CK100" s="27">
        <v>7.3978469999999996</v>
      </c>
      <c r="CL100" s="27">
        <v>7.1622989999999991</v>
      </c>
    </row>
    <row r="101" spans="1:90" ht="16.5" customHeight="1" x14ac:dyDescent="0.25">
      <c r="A101" s="50"/>
      <c r="B101" s="27" t="s">
        <v>196</v>
      </c>
      <c r="C101" s="51" t="s">
        <v>79</v>
      </c>
      <c r="D101" s="52" t="s">
        <v>34</v>
      </c>
      <c r="E101" s="53" t="s">
        <v>58</v>
      </c>
      <c r="F101" s="53"/>
      <c r="G101" s="53">
        <v>26.656420000000001</v>
      </c>
      <c r="H101" s="53">
        <v>28.780321000000001</v>
      </c>
      <c r="I101" s="28" t="s">
        <v>58</v>
      </c>
      <c r="J101" s="47" t="s">
        <v>58</v>
      </c>
      <c r="K101" s="53" t="s">
        <v>58</v>
      </c>
      <c r="L101" s="53" t="s">
        <v>58</v>
      </c>
      <c r="M101" s="53">
        <v>17.669149999999998</v>
      </c>
      <c r="N101" s="53">
        <v>5.7501580000000008</v>
      </c>
      <c r="O101" s="28" t="s">
        <v>58</v>
      </c>
      <c r="P101" s="47" t="s">
        <v>58</v>
      </c>
      <c r="Q101" s="53" t="s">
        <v>58</v>
      </c>
      <c r="R101" s="53" t="s">
        <v>58</v>
      </c>
      <c r="S101" s="53">
        <v>9.8536389999999994</v>
      </c>
      <c r="T101" s="53">
        <v>6.1137579999999998</v>
      </c>
      <c r="U101" s="28" t="s">
        <v>58</v>
      </c>
      <c r="V101" s="29" t="s">
        <v>58</v>
      </c>
      <c r="W101" s="27"/>
      <c r="X101" s="27" t="s">
        <v>81</v>
      </c>
      <c r="Y101" s="27"/>
      <c r="Z101" s="27"/>
      <c r="AA101" s="30">
        <v>5334.2</v>
      </c>
      <c r="AB101" s="31"/>
      <c r="AC101" s="31">
        <v>43.470657000000003</v>
      </c>
      <c r="AD101" s="31">
        <v>15.556203999999994</v>
      </c>
      <c r="AE101" s="31">
        <v>44.507891999999998</v>
      </c>
      <c r="AF101" s="31"/>
      <c r="AG101" s="31">
        <v>15.115231</v>
      </c>
      <c r="AH101" s="31"/>
      <c r="AI101" s="31">
        <v>19.116054999999999</v>
      </c>
      <c r="AJ101" s="31">
        <v>-10.805958</v>
      </c>
      <c r="AK101" s="31">
        <v>4.7414690000000004</v>
      </c>
      <c r="AL101" s="31">
        <v>6.8678039999999996</v>
      </c>
      <c r="AM101" s="31"/>
      <c r="AN101" s="31">
        <v>10.612132000000001</v>
      </c>
      <c r="AO101" s="31"/>
      <c r="AP101" s="31">
        <v>16.513527</v>
      </c>
      <c r="AQ101" s="31">
        <v>-12.772629</v>
      </c>
      <c r="AR101" s="31">
        <v>1.615469</v>
      </c>
      <c r="AS101" s="31">
        <v>4.6733080000000005</v>
      </c>
      <c r="AT101" s="31"/>
      <c r="AU101" s="31">
        <v>12.696052000000002</v>
      </c>
      <c r="AV101" s="31"/>
      <c r="AW101" s="31">
        <v>17.669149999999998</v>
      </c>
      <c r="AX101" s="31">
        <v>-12.042845</v>
      </c>
      <c r="AY101" s="31">
        <v>2.5871139999999992</v>
      </c>
      <c r="AZ101" s="31">
        <v>5.7501580000000008</v>
      </c>
      <c r="BA101" s="31"/>
      <c r="BB101" s="31">
        <v>12.372911999999999</v>
      </c>
      <c r="BC101" s="31"/>
      <c r="BD101" s="31">
        <v>9.8536389999999994</v>
      </c>
      <c r="BE101" s="31">
        <v>-7.3187570000000006</v>
      </c>
      <c r="BF101" s="31">
        <v>1.4363429999999999</v>
      </c>
      <c r="BG101" s="31">
        <v>6.1137579999999998</v>
      </c>
      <c r="BH101" s="30">
        <v>0.34967100000000007</v>
      </c>
      <c r="BI101" s="30">
        <v>16.694323000000001</v>
      </c>
      <c r="BJ101" s="30">
        <v>18.006291999999998</v>
      </c>
      <c r="BK101" s="30">
        <v>18.299440999999998</v>
      </c>
      <c r="BL101" s="30">
        <v>33.364862000000002</v>
      </c>
      <c r="BM101" s="30"/>
      <c r="BN101" s="30">
        <v>33.666510000000002</v>
      </c>
      <c r="BO101" s="30">
        <v>92.654891000000006</v>
      </c>
      <c r="BP101" s="30">
        <v>96.705526000000006</v>
      </c>
      <c r="BQ101" s="30">
        <v>201.10766000000001</v>
      </c>
      <c r="BR101" s="30">
        <v>212.453643</v>
      </c>
      <c r="BS101" s="30"/>
      <c r="BT101" s="31">
        <v>27.065852999999997</v>
      </c>
      <c r="BU101" s="31">
        <v>1.0141119999999999</v>
      </c>
      <c r="BV101" s="31">
        <v>-0.46160600000000018</v>
      </c>
      <c r="BW101" s="31">
        <v>1.2940710000000002</v>
      </c>
      <c r="BX101" s="27">
        <v>17.094315000000002</v>
      </c>
      <c r="BZ101" s="27">
        <v>3.2403210000000002</v>
      </c>
      <c r="CB101" s="27">
        <v>13.874397</v>
      </c>
      <c r="CD101" s="27">
        <v>10.084983000000001</v>
      </c>
      <c r="CE101" s="27">
        <v>6.4904979999999997</v>
      </c>
      <c r="CF101" s="27">
        <v>14.254163</v>
      </c>
      <c r="CG101" s="27">
        <v>13.874397</v>
      </c>
      <c r="CI101" s="27">
        <v>13.963577000000001</v>
      </c>
      <c r="CJ101" s="27">
        <v>18.667317000000001</v>
      </c>
      <c r="CK101" s="27">
        <v>18.667317000000001</v>
      </c>
      <c r="CL101" s="27">
        <v>17.094315000000002</v>
      </c>
    </row>
    <row r="102" spans="1:90" ht="16.5" customHeight="1" x14ac:dyDescent="0.25">
      <c r="A102" s="50"/>
      <c r="B102" s="27" t="s">
        <v>197</v>
      </c>
      <c r="C102" s="51" t="s">
        <v>79</v>
      </c>
      <c r="D102" s="52" t="s">
        <v>34</v>
      </c>
      <c r="E102" s="53" t="s">
        <v>58</v>
      </c>
      <c r="F102" s="53"/>
      <c r="G102" s="53">
        <v>176.108451</v>
      </c>
      <c r="H102" s="53">
        <v>123.816147</v>
      </c>
      <c r="I102" s="28" t="s">
        <v>58</v>
      </c>
      <c r="J102" s="47" t="s">
        <v>58</v>
      </c>
      <c r="K102" s="53" t="s">
        <v>58</v>
      </c>
      <c r="L102" s="53" t="s">
        <v>58</v>
      </c>
      <c r="M102" s="53">
        <v>9.9386229999999998</v>
      </c>
      <c r="N102" s="53">
        <v>17.402058</v>
      </c>
      <c r="O102" s="28" t="s">
        <v>58</v>
      </c>
      <c r="P102" s="47" t="s">
        <v>58</v>
      </c>
      <c r="Q102" s="53" t="s">
        <v>58</v>
      </c>
      <c r="R102" s="53" t="s">
        <v>58</v>
      </c>
      <c r="S102" s="53">
        <v>5.0773330000000003</v>
      </c>
      <c r="T102" s="53">
        <v>10.797456</v>
      </c>
      <c r="U102" s="28" t="s">
        <v>58</v>
      </c>
      <c r="V102" s="29" t="s">
        <v>58</v>
      </c>
      <c r="W102" s="27"/>
      <c r="X102" s="27" t="s">
        <v>81</v>
      </c>
      <c r="Y102" s="27"/>
      <c r="Z102" s="27"/>
      <c r="AA102" s="30">
        <v>1039.5</v>
      </c>
      <c r="AB102" s="31"/>
      <c r="AC102" s="31">
        <v>242.358643</v>
      </c>
      <c r="AD102" s="31">
        <v>198.10870299999999</v>
      </c>
      <c r="AE102" s="31">
        <v>150.96710200000001</v>
      </c>
      <c r="AF102" s="31"/>
      <c r="AG102" s="31">
        <v>58.197552999999999</v>
      </c>
      <c r="AH102" s="31"/>
      <c r="AI102" s="31">
        <v>26.236939</v>
      </c>
      <c r="AJ102" s="31">
        <v>35.197597000000016</v>
      </c>
      <c r="AK102" s="31">
        <v>42.864617000000003</v>
      </c>
      <c r="AL102" s="31">
        <v>28.605384000000001</v>
      </c>
      <c r="AM102" s="31"/>
      <c r="AN102" s="31">
        <v>34.617812999999998</v>
      </c>
      <c r="AO102" s="31"/>
      <c r="AP102" s="31">
        <v>9.4675410000000007</v>
      </c>
      <c r="AQ102" s="31">
        <v>22.406115999999997</v>
      </c>
      <c r="AR102" s="31">
        <v>31.663853</v>
      </c>
      <c r="AS102" s="31">
        <v>16.038335</v>
      </c>
      <c r="AT102" s="31"/>
      <c r="AU102" s="31">
        <v>36.949909999999996</v>
      </c>
      <c r="AV102" s="31"/>
      <c r="AW102" s="31">
        <v>9.9386229999999998</v>
      </c>
      <c r="AX102" s="31">
        <v>23.97409</v>
      </c>
      <c r="AY102" s="31">
        <v>32.711740999999996</v>
      </c>
      <c r="AZ102" s="31">
        <v>17.402058</v>
      </c>
      <c r="BA102" s="31"/>
      <c r="BB102" s="31">
        <v>14.512993000000002</v>
      </c>
      <c r="BC102" s="31"/>
      <c r="BD102" s="31">
        <v>5.0773330000000003</v>
      </c>
      <c r="BE102" s="31">
        <v>67.728391000000002</v>
      </c>
      <c r="BF102" s="31">
        <v>31.021021000000001</v>
      </c>
      <c r="BG102" s="31">
        <v>10.797456</v>
      </c>
      <c r="BH102" s="30">
        <v>88.407403000000002</v>
      </c>
      <c r="BI102" s="30">
        <v>7.7723310000000012</v>
      </c>
      <c r="BJ102" s="30">
        <v>29.133041000000006</v>
      </c>
      <c r="BK102" s="30">
        <v>74.604708999999986</v>
      </c>
      <c r="BL102" s="30">
        <v>96.580021000000002</v>
      </c>
      <c r="BM102" s="30"/>
      <c r="BN102" s="30">
        <v>83.437593000000007</v>
      </c>
      <c r="BO102" s="30">
        <v>372.00742100000002</v>
      </c>
      <c r="BP102" s="30">
        <v>404.07504399999999</v>
      </c>
      <c r="BQ102" s="30">
        <v>489.32575600000001</v>
      </c>
      <c r="BR102" s="30">
        <v>493.98501700000003</v>
      </c>
      <c r="BS102" s="30"/>
      <c r="BT102" s="31">
        <v>111.52285399999997</v>
      </c>
      <c r="BU102" s="31">
        <v>9.375179000000001</v>
      </c>
      <c r="BV102" s="31">
        <v>0.58206999999999942</v>
      </c>
      <c r="BW102" s="31">
        <v>5.7259019999999996</v>
      </c>
      <c r="BX102" s="27">
        <v>76.823098000000016</v>
      </c>
      <c r="BZ102" s="27">
        <v>93.635740999999996</v>
      </c>
      <c r="CB102" s="27">
        <v>46.337852000000005</v>
      </c>
      <c r="CD102" s="27">
        <v>114.624201</v>
      </c>
      <c r="CE102" s="27">
        <v>113.262405</v>
      </c>
      <c r="CF102" s="27">
        <v>73.173439000000002</v>
      </c>
      <c r="CG102" s="27">
        <v>46.337852000000005</v>
      </c>
      <c r="CI102" s="27">
        <v>84.026511999999997</v>
      </c>
      <c r="CJ102" s="27">
        <v>100.15966</v>
      </c>
      <c r="CK102" s="27">
        <v>100.15966</v>
      </c>
      <c r="CL102" s="27">
        <v>76.823098000000016</v>
      </c>
    </row>
    <row r="103" spans="1:90" ht="16.5" customHeight="1" x14ac:dyDescent="0.25">
      <c r="A103" s="50"/>
      <c r="B103" s="27" t="s">
        <v>198</v>
      </c>
      <c r="C103" s="51" t="s">
        <v>79</v>
      </c>
      <c r="D103" s="52" t="s">
        <v>34</v>
      </c>
      <c r="E103" s="53" t="s">
        <v>58</v>
      </c>
      <c r="F103" s="53"/>
      <c r="G103" s="53">
        <v>1.9536500000000001</v>
      </c>
      <c r="H103" s="53">
        <v>1.2840750000000001</v>
      </c>
      <c r="I103" s="28" t="s">
        <v>58</v>
      </c>
      <c r="J103" s="47" t="s">
        <v>58</v>
      </c>
      <c r="K103" s="53" t="s">
        <v>58</v>
      </c>
      <c r="L103" s="53" t="s">
        <v>58</v>
      </c>
      <c r="M103" s="53">
        <v>-0.17643400000000004</v>
      </c>
      <c r="N103" s="53">
        <v>0.33834400000000003</v>
      </c>
      <c r="O103" s="28" t="s">
        <v>58</v>
      </c>
      <c r="P103" s="47" t="s">
        <v>58</v>
      </c>
      <c r="Q103" s="53" t="s">
        <v>58</v>
      </c>
      <c r="R103" s="53" t="s">
        <v>58</v>
      </c>
      <c r="S103" s="53">
        <v>-2.235684</v>
      </c>
      <c r="T103" s="53">
        <v>0.461476</v>
      </c>
      <c r="U103" s="28" t="s">
        <v>58</v>
      </c>
      <c r="V103" s="29" t="s">
        <v>58</v>
      </c>
      <c r="W103" s="27"/>
      <c r="X103" s="27" t="s">
        <v>81</v>
      </c>
      <c r="Y103" s="27"/>
      <c r="Z103" s="27"/>
      <c r="AA103" s="30">
        <v>266.39999999999998</v>
      </c>
      <c r="AB103" s="31"/>
      <c r="AC103" s="31">
        <v>2.5887410000000002</v>
      </c>
      <c r="AD103" s="31">
        <v>1.600276</v>
      </c>
      <c r="AE103" s="31">
        <v>1.4548570000000001</v>
      </c>
      <c r="AF103" s="31"/>
      <c r="AG103" s="31">
        <v>0.55479100000000003</v>
      </c>
      <c r="AH103" s="31"/>
      <c r="AI103" s="31">
        <v>0.448181</v>
      </c>
      <c r="AJ103" s="31">
        <v>5.5914999999999937E-2</v>
      </c>
      <c r="AK103" s="31">
        <v>-3.8983999999999998E-2</v>
      </c>
      <c r="AL103" s="31">
        <v>0.36838500000000002</v>
      </c>
      <c r="AM103" s="31"/>
      <c r="AN103" s="31">
        <v>-7.0939999999999996E-3</v>
      </c>
      <c r="AO103" s="31"/>
      <c r="AP103" s="31">
        <v>-0.33894600000000003</v>
      </c>
      <c r="AQ103" s="31">
        <v>-0.26400499999999999</v>
      </c>
      <c r="AR103" s="31">
        <v>-0.36314000000000002</v>
      </c>
      <c r="AS103" s="31">
        <v>4.1772999999999998E-2</v>
      </c>
      <c r="AT103" s="31"/>
      <c r="AU103" s="31">
        <v>0.58668399999999998</v>
      </c>
      <c r="AV103" s="31"/>
      <c r="AW103" s="31">
        <v>-0.17643400000000004</v>
      </c>
      <c r="AX103" s="31">
        <v>-4.6338999999999964E-2</v>
      </c>
      <c r="AY103" s="31">
        <v>1.2108999999999925E-2</v>
      </c>
      <c r="AZ103" s="31">
        <v>0.33834400000000003</v>
      </c>
      <c r="BA103" s="31"/>
      <c r="BB103" s="31">
        <v>0.59822699999999995</v>
      </c>
      <c r="BC103" s="31"/>
      <c r="BD103" s="31">
        <v>-2.235684</v>
      </c>
      <c r="BE103" s="31">
        <v>96.589943999999988</v>
      </c>
      <c r="BF103" s="31">
        <v>0.77642100000000003</v>
      </c>
      <c r="BG103" s="31">
        <v>0.461476</v>
      </c>
      <c r="BH103" s="30">
        <v>-5.1229999999999999E-3</v>
      </c>
      <c r="BI103" s="30">
        <v>-7.7645460000000002</v>
      </c>
      <c r="BJ103" s="30">
        <v>-9.9008050000000001</v>
      </c>
      <c r="BK103" s="30">
        <v>-9.4242179999999998</v>
      </c>
      <c r="BL103" s="30">
        <v>-9.3552160000000004</v>
      </c>
      <c r="BM103" s="30"/>
      <c r="BN103" s="30">
        <v>95.010018000000002</v>
      </c>
      <c r="BO103" s="30">
        <v>127.621239</v>
      </c>
      <c r="BP103" s="30">
        <v>128.345787</v>
      </c>
      <c r="BQ103" s="30">
        <v>224.94418200000001</v>
      </c>
      <c r="BR103" s="30">
        <v>222.675479</v>
      </c>
      <c r="BS103" s="30"/>
      <c r="BT103" s="31">
        <v>1.0911299999999997</v>
      </c>
      <c r="BU103" s="31">
        <v>0.29081999999999991</v>
      </c>
      <c r="BV103" s="31">
        <v>0.53764000000000001</v>
      </c>
      <c r="BW103" s="31">
        <v>0.40056600000000003</v>
      </c>
      <c r="BX103" s="27">
        <v>1.1267209999999999</v>
      </c>
      <c r="BZ103" s="27">
        <v>0.552454</v>
      </c>
      <c r="CB103" s="27">
        <v>32.864516999999999</v>
      </c>
      <c r="CD103" s="27">
        <v>95.592156999999972</v>
      </c>
      <c r="CE103" s="27">
        <v>97.964591999999982</v>
      </c>
      <c r="CF103" s="27">
        <v>33.224226000000002</v>
      </c>
      <c r="CG103" s="27">
        <v>32.864516999999999</v>
      </c>
      <c r="CI103" s="27">
        <v>0.12768000000000002</v>
      </c>
      <c r="CJ103" s="27">
        <v>0.84800999999999993</v>
      </c>
      <c r="CK103" s="27">
        <v>0.84800999999999993</v>
      </c>
      <c r="CL103" s="27">
        <v>1.1267209999999999</v>
      </c>
    </row>
    <row r="104" spans="1:90" ht="16.5" customHeight="1" x14ac:dyDescent="0.25">
      <c r="A104" s="50"/>
      <c r="B104" s="27" t="s">
        <v>199</v>
      </c>
      <c r="C104" s="51" t="s">
        <v>79</v>
      </c>
      <c r="D104" s="52" t="s">
        <v>34</v>
      </c>
      <c r="E104" s="53" t="s">
        <v>58</v>
      </c>
      <c r="F104" s="53"/>
      <c r="G104" s="53">
        <v>13.182668</v>
      </c>
      <c r="H104" s="53">
        <v>20.524514</v>
      </c>
      <c r="I104" s="28" t="s">
        <v>58</v>
      </c>
      <c r="J104" s="47" t="s">
        <v>58</v>
      </c>
      <c r="K104" s="53" t="s">
        <v>58</v>
      </c>
      <c r="L104" s="53" t="s">
        <v>58</v>
      </c>
      <c r="M104" s="53">
        <v>-9.1580130000000004</v>
      </c>
      <c r="N104" s="53">
        <v>1.1750280000000002</v>
      </c>
      <c r="O104" s="28" t="s">
        <v>58</v>
      </c>
      <c r="P104" s="47" t="s">
        <v>58</v>
      </c>
      <c r="Q104" s="53" t="s">
        <v>58</v>
      </c>
      <c r="R104" s="53" t="s">
        <v>58</v>
      </c>
      <c r="S104" s="53">
        <v>-16.365534</v>
      </c>
      <c r="T104" s="53">
        <v>-3.555234</v>
      </c>
      <c r="U104" s="28" t="s">
        <v>58</v>
      </c>
      <c r="V104" s="29" t="s">
        <v>58</v>
      </c>
      <c r="W104" s="27"/>
      <c r="X104" s="27" t="s">
        <v>81</v>
      </c>
      <c r="Y104" s="27"/>
      <c r="Z104" s="27"/>
      <c r="AA104" s="30">
        <v>4500</v>
      </c>
      <c r="AB104" s="31"/>
      <c r="AC104" s="31">
        <v>23.762149999999998</v>
      </c>
      <c r="AD104" s="31">
        <v>14.374956999999995</v>
      </c>
      <c r="AE104" s="31">
        <v>67.691181999999998</v>
      </c>
      <c r="AF104" s="31"/>
      <c r="AG104" s="31">
        <v>-1.595539</v>
      </c>
      <c r="AH104" s="31"/>
      <c r="AI104" s="31">
        <v>-5.2282510000000002</v>
      </c>
      <c r="AJ104" s="31">
        <v>-3.0061710000000019</v>
      </c>
      <c r="AK104" s="31">
        <v>39.404032999999998</v>
      </c>
      <c r="AL104" s="31">
        <v>3.5748280000000001</v>
      </c>
      <c r="AM104" s="31"/>
      <c r="AN104" s="31">
        <v>-12.729647</v>
      </c>
      <c r="AO104" s="31"/>
      <c r="AP104" s="31">
        <v>-15.445247999999999</v>
      </c>
      <c r="AQ104" s="31">
        <v>-10.988078999999999</v>
      </c>
      <c r="AR104" s="31">
        <v>31.792808999999998</v>
      </c>
      <c r="AS104" s="31">
        <v>-2.7403520000000001</v>
      </c>
      <c r="AT104" s="31"/>
      <c r="AU104" s="31">
        <v>-5.3038410000000002</v>
      </c>
      <c r="AV104" s="31"/>
      <c r="AW104" s="31">
        <v>-9.1580130000000004</v>
      </c>
      <c r="AX104" s="31">
        <v>-7.1605890000000016</v>
      </c>
      <c r="AY104" s="31">
        <v>35.593277</v>
      </c>
      <c r="AZ104" s="31">
        <v>1.1750280000000002</v>
      </c>
      <c r="BA104" s="31"/>
      <c r="BB104" s="31">
        <v>-14.063177</v>
      </c>
      <c r="BC104" s="31"/>
      <c r="BD104" s="31">
        <v>-16.365534</v>
      </c>
      <c r="BE104" s="31">
        <v>-9.2373969999999996</v>
      </c>
      <c r="BF104" s="31">
        <v>31.985244999999999</v>
      </c>
      <c r="BG104" s="31">
        <v>-3.555234</v>
      </c>
      <c r="BH104" s="30">
        <v>16.023678</v>
      </c>
      <c r="BI104" s="30">
        <v>2.9569210000000012</v>
      </c>
      <c r="BJ104" s="30">
        <v>-14.016821</v>
      </c>
      <c r="BK104" s="30">
        <v>-11.201331</v>
      </c>
      <c r="BL104" s="30">
        <v>-0.3353420000000007</v>
      </c>
      <c r="BM104" s="30"/>
      <c r="BN104" s="30">
        <v>209.16286600000001</v>
      </c>
      <c r="BO104" s="30">
        <v>531.62946399999998</v>
      </c>
      <c r="BP104" s="30">
        <v>563.14308500000004</v>
      </c>
      <c r="BQ104" s="30">
        <v>1501.4428809999999</v>
      </c>
      <c r="BR104" s="30">
        <v>1483.3566840000001</v>
      </c>
      <c r="BS104" s="30"/>
      <c r="BT104" s="31">
        <v>8.1973559999999992</v>
      </c>
      <c r="BU104" s="31">
        <v>29.584182999999999</v>
      </c>
      <c r="BV104" s="31">
        <v>-1.4864960000000003</v>
      </c>
      <c r="BW104" s="31">
        <v>6.0473359999999996</v>
      </c>
      <c r="BX104" s="27">
        <v>22.063593000000004</v>
      </c>
      <c r="BZ104" s="27">
        <v>23.128846999999997</v>
      </c>
      <c r="CB104" s="27">
        <v>8.7784809999999993</v>
      </c>
      <c r="CD104" s="27">
        <v>2.8270799999999987</v>
      </c>
      <c r="CE104" s="27">
        <v>8.6846709999999998</v>
      </c>
      <c r="CF104" s="27">
        <v>13.544563000000004</v>
      </c>
      <c r="CG104" s="27">
        <v>8.7784809999999993</v>
      </c>
      <c r="CI104" s="27">
        <v>20.449703</v>
      </c>
      <c r="CJ104" s="27">
        <v>28.072686999999998</v>
      </c>
      <c r="CK104" s="27">
        <v>28.072686999999998</v>
      </c>
      <c r="CL104" s="27">
        <v>22.063593000000004</v>
      </c>
    </row>
    <row r="105" spans="1:90" ht="16.5" customHeight="1" x14ac:dyDescent="0.25">
      <c r="A105" s="50"/>
      <c r="B105" s="27" t="s">
        <v>200</v>
      </c>
      <c r="C105" s="51" t="s">
        <v>79</v>
      </c>
      <c r="D105" s="52" t="s">
        <v>34</v>
      </c>
      <c r="E105" s="53">
        <v>1540</v>
      </c>
      <c r="F105" s="53"/>
      <c r="G105" s="53">
        <v>817.27950299999998</v>
      </c>
      <c r="H105" s="53">
        <v>1185.0173709999999</v>
      </c>
      <c r="I105" s="28" t="s">
        <v>58</v>
      </c>
      <c r="J105" s="47" t="s">
        <v>58</v>
      </c>
      <c r="K105" s="53">
        <v>1198</v>
      </c>
      <c r="L105" s="53" t="s">
        <v>58</v>
      </c>
      <c r="M105" s="53">
        <v>470.27837099999999</v>
      </c>
      <c r="N105" s="53">
        <v>967.22959100000014</v>
      </c>
      <c r="O105" s="28" t="s">
        <v>58</v>
      </c>
      <c r="P105" s="47" t="s">
        <v>58</v>
      </c>
      <c r="Q105" s="53">
        <v>98</v>
      </c>
      <c r="R105" s="53" t="s">
        <v>58</v>
      </c>
      <c r="S105" s="53">
        <v>-417.04213499999992</v>
      </c>
      <c r="T105" s="53">
        <v>424.93019399999997</v>
      </c>
      <c r="U105" s="28" t="s">
        <v>58</v>
      </c>
      <c r="V105" s="29" t="s">
        <v>58</v>
      </c>
      <c r="W105" s="27"/>
      <c r="X105" s="27" t="s">
        <v>81</v>
      </c>
      <c r="Y105" s="27"/>
      <c r="Z105" s="27"/>
      <c r="AA105" s="30">
        <v>12612.45</v>
      </c>
      <c r="AB105" s="31"/>
      <c r="AC105" s="31">
        <v>2033.83626</v>
      </c>
      <c r="AD105" s="31">
        <v>806.37476000000015</v>
      </c>
      <c r="AE105" s="31">
        <v>967.63377800000001</v>
      </c>
      <c r="AF105" s="31"/>
      <c r="AG105" s="31">
        <v>1327.283146</v>
      </c>
      <c r="AH105" s="31"/>
      <c r="AI105" s="31">
        <v>249.82766099999998</v>
      </c>
      <c r="AJ105" s="31">
        <v>438.94277799999963</v>
      </c>
      <c r="AK105" s="31">
        <v>636.40837099999999</v>
      </c>
      <c r="AL105" s="31">
        <v>798.93444399999998</v>
      </c>
      <c r="AM105" s="31"/>
      <c r="AN105" s="31">
        <v>1255.5335680000001</v>
      </c>
      <c r="AO105" s="31"/>
      <c r="AP105" s="31">
        <v>170.712233</v>
      </c>
      <c r="AQ105" s="31">
        <v>385.50837999999976</v>
      </c>
      <c r="AR105" s="31">
        <v>598.07696099999998</v>
      </c>
      <c r="AS105" s="31">
        <v>768.78265299999998</v>
      </c>
      <c r="AT105" s="31"/>
      <c r="AU105" s="31">
        <v>1648.6001639999999</v>
      </c>
      <c r="AV105" s="31"/>
      <c r="AW105" s="31">
        <v>470.27837099999999</v>
      </c>
      <c r="AX105" s="31">
        <v>581.70843699999978</v>
      </c>
      <c r="AY105" s="31">
        <v>780.19051999999999</v>
      </c>
      <c r="AZ105" s="31">
        <v>967.22959100000014</v>
      </c>
      <c r="BA105" s="31"/>
      <c r="BB105" s="31">
        <v>733.06786699999998</v>
      </c>
      <c r="BC105" s="31"/>
      <c r="BD105" s="31">
        <v>-417.04213499999992</v>
      </c>
      <c r="BE105" s="31">
        <v>112.19785700000011</v>
      </c>
      <c r="BF105" s="31">
        <v>172.804877</v>
      </c>
      <c r="BG105" s="31">
        <v>424.93019399999997</v>
      </c>
      <c r="BH105" s="30">
        <v>5359.6796709999999</v>
      </c>
      <c r="BI105" s="30">
        <v>10732.418472000001</v>
      </c>
      <c r="BJ105" s="30">
        <v>11641.799141000001</v>
      </c>
      <c r="BK105" s="30">
        <v>11568.652296</v>
      </c>
      <c r="BL105" s="30">
        <v>11600.903946999999</v>
      </c>
      <c r="BM105" s="30"/>
      <c r="BN105" s="30">
        <v>5377.1603210000003</v>
      </c>
      <c r="BO105" s="30">
        <v>8850.4479420000007</v>
      </c>
      <c r="BP105" s="30">
        <v>8381.282389</v>
      </c>
      <c r="BQ105" s="30">
        <v>17078.251924</v>
      </c>
      <c r="BR105" s="30">
        <v>16965.084049000001</v>
      </c>
      <c r="BS105" s="30"/>
      <c r="BT105" s="31">
        <v>334.59643600000004</v>
      </c>
      <c r="BU105" s="31">
        <v>195.58207399999995</v>
      </c>
      <c r="BV105" s="31">
        <v>146.24754500000012</v>
      </c>
      <c r="BW105" s="31">
        <v>209.0761279999999</v>
      </c>
      <c r="BX105" s="27">
        <v>2068.0336360000001</v>
      </c>
      <c r="BZ105" s="27">
        <v>3010.4991209999998</v>
      </c>
      <c r="CB105" s="27">
        <v>556.80035499999997</v>
      </c>
      <c r="CD105" s="27">
        <v>292.8907930000002</v>
      </c>
      <c r="CE105" s="27">
        <v>1018.0706010000001</v>
      </c>
      <c r="CF105" s="27">
        <v>777.28987400000005</v>
      </c>
      <c r="CG105" s="27">
        <v>556.80035499999997</v>
      </c>
      <c r="CI105" s="27">
        <v>2799.406919</v>
      </c>
      <c r="CJ105" s="27">
        <v>2652.6420820000003</v>
      </c>
      <c r="CK105" s="27">
        <v>2652.6420820000003</v>
      </c>
      <c r="CL105" s="27">
        <v>2068.0336360000001</v>
      </c>
    </row>
    <row r="106" spans="1:90" ht="16.5" customHeight="1" x14ac:dyDescent="0.25">
      <c r="A106" s="50"/>
      <c r="B106" s="27" t="s">
        <v>201</v>
      </c>
      <c r="C106" s="51" t="s">
        <v>79</v>
      </c>
      <c r="D106" s="52" t="s">
        <v>34</v>
      </c>
      <c r="E106" s="53" t="s">
        <v>58</v>
      </c>
      <c r="F106" s="53"/>
      <c r="G106" s="53">
        <v>1478.1017589999999</v>
      </c>
      <c r="H106" s="53">
        <v>1299.0909959999999</v>
      </c>
      <c r="I106" s="28" t="s">
        <v>58</v>
      </c>
      <c r="J106" s="47" t="s">
        <v>58</v>
      </c>
      <c r="K106" s="53" t="s">
        <v>58</v>
      </c>
      <c r="L106" s="53" t="s">
        <v>58</v>
      </c>
      <c r="M106" s="53">
        <v>258.6671</v>
      </c>
      <c r="N106" s="53">
        <v>557.07039899999995</v>
      </c>
      <c r="O106" s="28" t="s">
        <v>58</v>
      </c>
      <c r="P106" s="47" t="s">
        <v>58</v>
      </c>
      <c r="Q106" s="53" t="s">
        <v>58</v>
      </c>
      <c r="R106" s="53" t="s">
        <v>58</v>
      </c>
      <c r="S106" s="53">
        <v>80.667469999999994</v>
      </c>
      <c r="T106" s="53">
        <v>353.49668800000001</v>
      </c>
      <c r="U106" s="28" t="s">
        <v>58</v>
      </c>
      <c r="V106" s="29" t="s">
        <v>58</v>
      </c>
      <c r="W106" s="27"/>
      <c r="X106" s="27" t="s">
        <v>81</v>
      </c>
      <c r="Y106" s="27"/>
      <c r="Z106" s="27"/>
      <c r="AA106" s="30">
        <v>10173.15</v>
      </c>
      <c r="AB106" s="31"/>
      <c r="AC106" s="31">
        <v>2233.9219459999999</v>
      </c>
      <c r="AD106" s="31">
        <v>2275.6945399999995</v>
      </c>
      <c r="AE106" s="31">
        <v>2280.6836389999999</v>
      </c>
      <c r="AF106" s="31"/>
      <c r="AG106" s="31">
        <v>1039.4066789999999</v>
      </c>
      <c r="AH106" s="31"/>
      <c r="AI106" s="31">
        <v>221.05550400000001</v>
      </c>
      <c r="AJ106" s="31">
        <v>787.06992700000001</v>
      </c>
      <c r="AK106" s="31">
        <v>744.48815200000001</v>
      </c>
      <c r="AL106" s="31">
        <v>502.73224599999998</v>
      </c>
      <c r="AM106" s="31"/>
      <c r="AN106" s="31">
        <v>1009.542833</v>
      </c>
      <c r="AO106" s="31"/>
      <c r="AP106" s="31">
        <v>200.775283</v>
      </c>
      <c r="AQ106" s="31">
        <v>760.39298500000018</v>
      </c>
      <c r="AR106" s="31">
        <v>732.43431699999996</v>
      </c>
      <c r="AS106" s="31">
        <v>483.95686000000001</v>
      </c>
      <c r="AT106" s="31"/>
      <c r="AU106" s="31">
        <v>1125.1307830000001</v>
      </c>
      <c r="AV106" s="31"/>
      <c r="AW106" s="31">
        <v>258.6671</v>
      </c>
      <c r="AX106" s="31">
        <v>767.29159900000013</v>
      </c>
      <c r="AY106" s="31">
        <v>793.40117699999996</v>
      </c>
      <c r="AZ106" s="31">
        <v>557.07039899999995</v>
      </c>
      <c r="BA106" s="31"/>
      <c r="BB106" s="31">
        <v>582.13031899999999</v>
      </c>
      <c r="BC106" s="31"/>
      <c r="BD106" s="31">
        <v>80.667469999999994</v>
      </c>
      <c r="BE106" s="31">
        <v>395.18073400000026</v>
      </c>
      <c r="BF106" s="31">
        <v>615.858699</v>
      </c>
      <c r="BG106" s="31">
        <v>353.49668800000001</v>
      </c>
      <c r="BH106" s="30">
        <v>2334.1538580000001</v>
      </c>
      <c r="BI106" s="30">
        <v>3205.9878179999996</v>
      </c>
      <c r="BJ106" s="30">
        <v>2735.6101840000001</v>
      </c>
      <c r="BK106" s="30">
        <v>1899.9224839999999</v>
      </c>
      <c r="BL106" s="30">
        <v>2810.5184769999996</v>
      </c>
      <c r="BM106" s="30"/>
      <c r="BN106" s="30">
        <v>962.47947899999997</v>
      </c>
      <c r="BO106" s="30">
        <v>2733.3576910000002</v>
      </c>
      <c r="BP106" s="30">
        <v>3537.40778</v>
      </c>
      <c r="BQ106" s="30">
        <v>4314.4724130000004</v>
      </c>
      <c r="BR106" s="30">
        <v>4577.6926430000003</v>
      </c>
      <c r="BS106" s="30"/>
      <c r="BT106" s="31">
        <v>651.00870100000009</v>
      </c>
      <c r="BU106" s="31">
        <v>138.684708</v>
      </c>
      <c r="BV106" s="31">
        <v>47.486515000000011</v>
      </c>
      <c r="BW106" s="31">
        <v>79.053483999999997</v>
      </c>
      <c r="BX106" s="27">
        <v>1520.2314230000002</v>
      </c>
      <c r="BZ106" s="27">
        <v>2685.8235589999999</v>
      </c>
      <c r="CB106" s="27">
        <v>656.36633600000005</v>
      </c>
      <c r="CD106" s="27">
        <v>1445.2035910000004</v>
      </c>
      <c r="CE106" s="27">
        <v>1593.1697520000002</v>
      </c>
      <c r="CF106" s="27">
        <v>1229.614859</v>
      </c>
      <c r="CG106" s="27">
        <v>656.36633600000005</v>
      </c>
      <c r="CI106" s="27">
        <v>2376.4302749999997</v>
      </c>
      <c r="CJ106" s="27">
        <v>2174.9478920000001</v>
      </c>
      <c r="CK106" s="27">
        <v>2174.9478920000001</v>
      </c>
      <c r="CL106" s="27">
        <v>1520.2314230000002</v>
      </c>
    </row>
    <row r="107" spans="1:90" ht="16.5" customHeight="1" x14ac:dyDescent="0.25">
      <c r="A107" s="50"/>
      <c r="B107" s="27" t="s">
        <v>202</v>
      </c>
      <c r="C107" s="51" t="s">
        <v>79</v>
      </c>
      <c r="D107" s="52" t="s">
        <v>34</v>
      </c>
      <c r="E107" s="53" t="s">
        <v>58</v>
      </c>
      <c r="F107" s="53"/>
      <c r="G107" s="53">
        <v>942.50850700000001</v>
      </c>
      <c r="H107" s="53">
        <v>495.61636600000003</v>
      </c>
      <c r="I107" s="28" t="s">
        <v>58</v>
      </c>
      <c r="J107" s="47" t="s">
        <v>58</v>
      </c>
      <c r="K107" s="53" t="s">
        <v>58</v>
      </c>
      <c r="L107" s="53" t="s">
        <v>58</v>
      </c>
      <c r="M107" s="53">
        <v>180.87155899999999</v>
      </c>
      <c r="N107" s="53">
        <v>51.377773999999974</v>
      </c>
      <c r="O107" s="28" t="s">
        <v>58</v>
      </c>
      <c r="P107" s="47" t="s">
        <v>58</v>
      </c>
      <c r="Q107" s="53" t="s">
        <v>58</v>
      </c>
      <c r="R107" s="53" t="s">
        <v>58</v>
      </c>
      <c r="S107" s="53">
        <v>138.12463299999999</v>
      </c>
      <c r="T107" s="53">
        <v>35.345475999999998</v>
      </c>
      <c r="U107" s="28" t="s">
        <v>58</v>
      </c>
      <c r="V107" s="29" t="s">
        <v>58</v>
      </c>
      <c r="W107" s="27"/>
      <c r="X107" s="27" t="s">
        <v>81</v>
      </c>
      <c r="Y107" s="27"/>
      <c r="Z107" s="27"/>
      <c r="AA107" s="30">
        <v>4604</v>
      </c>
      <c r="AB107" s="31"/>
      <c r="AC107" s="31">
        <v>998.89754100000005</v>
      </c>
      <c r="AD107" s="31">
        <v>789.28589799999986</v>
      </c>
      <c r="AE107" s="31">
        <v>764.37860499999999</v>
      </c>
      <c r="AF107" s="31"/>
      <c r="AG107" s="31">
        <v>150.16953100000001</v>
      </c>
      <c r="AH107" s="31"/>
      <c r="AI107" s="31">
        <v>209.83232000000001</v>
      </c>
      <c r="AJ107" s="31">
        <v>131.00746500000002</v>
      </c>
      <c r="AK107" s="31">
        <v>169.460579</v>
      </c>
      <c r="AL107" s="31">
        <v>64.180558000000005</v>
      </c>
      <c r="AM107" s="31"/>
      <c r="AN107" s="31">
        <v>122.52529399999997</v>
      </c>
      <c r="AO107" s="31"/>
      <c r="AP107" s="31">
        <v>177.83291800000001</v>
      </c>
      <c r="AQ107" s="31">
        <v>106.00169699999998</v>
      </c>
      <c r="AR107" s="31">
        <v>145.03395499999999</v>
      </c>
      <c r="AS107" s="31">
        <v>49.417901999999998</v>
      </c>
      <c r="AT107" s="31"/>
      <c r="AU107" s="31">
        <v>125.96257399999998</v>
      </c>
      <c r="AV107" s="31"/>
      <c r="AW107" s="31">
        <v>180.87155899999999</v>
      </c>
      <c r="AX107" s="31">
        <v>109.64042399999997</v>
      </c>
      <c r="AY107" s="31">
        <v>147.66271700000004</v>
      </c>
      <c r="AZ107" s="31">
        <v>51.377773999999974</v>
      </c>
      <c r="BA107" s="31"/>
      <c r="BB107" s="31">
        <v>84.986555999999993</v>
      </c>
      <c r="BC107" s="31"/>
      <c r="BD107" s="31">
        <v>138.12463299999999</v>
      </c>
      <c r="BE107" s="31">
        <v>88.731752999999969</v>
      </c>
      <c r="BF107" s="31">
        <v>104.089001</v>
      </c>
      <c r="BG107" s="31">
        <v>35.345475999999998</v>
      </c>
      <c r="BH107" s="30"/>
      <c r="BI107" s="30">
        <v>255.59993299999999</v>
      </c>
      <c r="BJ107" s="30">
        <v>129.186926</v>
      </c>
      <c r="BK107" s="30">
        <v>79.121026999999998</v>
      </c>
      <c r="BL107" s="30">
        <v>169.113215</v>
      </c>
      <c r="BM107" s="30"/>
      <c r="BN107" s="30"/>
      <c r="BO107" s="30">
        <v>299.41745300000002</v>
      </c>
      <c r="BP107" s="30">
        <v>610.94273299999998</v>
      </c>
      <c r="BQ107" s="30">
        <v>705.66537300000005</v>
      </c>
      <c r="BR107" s="30">
        <v>824.45568400000002</v>
      </c>
      <c r="BS107" s="30"/>
      <c r="BT107" s="31">
        <v>373.47701200000006</v>
      </c>
      <c r="BU107" s="31">
        <v>25.437664999999996</v>
      </c>
      <c r="BV107" s="31"/>
      <c r="BW107" s="31"/>
      <c r="BX107" s="27">
        <v>209.19989799999999</v>
      </c>
      <c r="BZ107" s="27">
        <v>383.265715</v>
      </c>
      <c r="CB107" s="27">
        <v>144.248628</v>
      </c>
      <c r="CD107" s="27">
        <v>366.29086299999994</v>
      </c>
      <c r="CE107" s="27">
        <v>277.80730999999997</v>
      </c>
      <c r="CF107" s="27">
        <v>234.34241500000002</v>
      </c>
      <c r="CG107" s="27">
        <v>144.248628</v>
      </c>
      <c r="CI107" s="27">
        <v>489.55247400000002</v>
      </c>
      <c r="CJ107" s="27">
        <v>331.42494999999997</v>
      </c>
      <c r="CK107" s="27">
        <v>331.42494999999997</v>
      </c>
      <c r="CL107" s="27">
        <v>209.19989799999999</v>
      </c>
    </row>
    <row r="108" spans="1:90" ht="16.5" customHeight="1" x14ac:dyDescent="0.25">
      <c r="A108" s="50"/>
      <c r="B108" s="27" t="s">
        <v>203</v>
      </c>
      <c r="C108" s="51" t="s">
        <v>79</v>
      </c>
      <c r="D108" s="52" t="s">
        <v>34</v>
      </c>
      <c r="E108" s="53" t="s">
        <v>58</v>
      </c>
      <c r="F108" s="53"/>
      <c r="G108" s="53">
        <v>887.92424500000016</v>
      </c>
      <c r="H108" s="53">
        <v>836.36013300000002</v>
      </c>
      <c r="I108" s="28" t="s">
        <v>58</v>
      </c>
      <c r="J108" s="47" t="s">
        <v>58</v>
      </c>
      <c r="K108" s="53" t="s">
        <v>58</v>
      </c>
      <c r="L108" s="53" t="s">
        <v>58</v>
      </c>
      <c r="M108" s="53">
        <v>-60.065963999999994</v>
      </c>
      <c r="N108" s="53">
        <v>235.03201299999998</v>
      </c>
      <c r="O108" s="28" t="s">
        <v>58</v>
      </c>
      <c r="P108" s="47" t="s">
        <v>58</v>
      </c>
      <c r="Q108" s="53" t="s">
        <v>58</v>
      </c>
      <c r="R108" s="53" t="s">
        <v>58</v>
      </c>
      <c r="S108" s="53">
        <v>-159.64583200000001</v>
      </c>
      <c r="T108" s="53">
        <v>78.338842999999997</v>
      </c>
      <c r="U108" s="28" t="s">
        <v>58</v>
      </c>
      <c r="V108" s="29" t="s">
        <v>58</v>
      </c>
      <c r="W108" s="27"/>
      <c r="X108" s="27" t="s">
        <v>81</v>
      </c>
      <c r="Y108" s="27"/>
      <c r="Z108" s="27"/>
      <c r="AA108" s="30">
        <v>4487.3999999999996</v>
      </c>
      <c r="AB108" s="31"/>
      <c r="AC108" s="31">
        <v>1636.0352430000003</v>
      </c>
      <c r="AD108" s="31">
        <v>971.41754399999991</v>
      </c>
      <c r="AE108" s="31">
        <v>1279.2588969999999</v>
      </c>
      <c r="AF108" s="31"/>
      <c r="AG108" s="31">
        <v>548.19337900000005</v>
      </c>
      <c r="AH108" s="31"/>
      <c r="AI108" s="31">
        <v>-44.527476</v>
      </c>
      <c r="AJ108" s="31">
        <v>45.548981000000026</v>
      </c>
      <c r="AK108" s="31">
        <v>359.94855200000001</v>
      </c>
      <c r="AL108" s="31">
        <v>236.11156800000001</v>
      </c>
      <c r="AM108" s="31"/>
      <c r="AN108" s="31">
        <v>510.64342799999997</v>
      </c>
      <c r="AO108" s="31"/>
      <c r="AP108" s="31">
        <v>-80.423666999999995</v>
      </c>
      <c r="AQ108" s="31">
        <v>13.846736999999848</v>
      </c>
      <c r="AR108" s="31">
        <v>344.834881</v>
      </c>
      <c r="AS108" s="31">
        <v>216.59285399999999</v>
      </c>
      <c r="AT108" s="31"/>
      <c r="AU108" s="31">
        <v>546.595191</v>
      </c>
      <c r="AV108" s="31"/>
      <c r="AW108" s="31">
        <v>-60.065963999999994</v>
      </c>
      <c r="AX108" s="31">
        <v>35.404531999999847</v>
      </c>
      <c r="AY108" s="31">
        <v>362.767133</v>
      </c>
      <c r="AZ108" s="31">
        <v>235.03201299999998</v>
      </c>
      <c r="BA108" s="31"/>
      <c r="BB108" s="31">
        <v>219.03057699999999</v>
      </c>
      <c r="BC108" s="31"/>
      <c r="BD108" s="31">
        <v>-159.64583200000001</v>
      </c>
      <c r="BE108" s="31">
        <v>585.85223300000007</v>
      </c>
      <c r="BF108" s="31">
        <v>290.960329</v>
      </c>
      <c r="BG108" s="31">
        <v>78.338842999999997</v>
      </c>
      <c r="BH108" s="30">
        <v>438.04126600000006</v>
      </c>
      <c r="BI108" s="30">
        <v>579.64426200000003</v>
      </c>
      <c r="BJ108" s="30">
        <v>568.74080000000004</v>
      </c>
      <c r="BK108" s="30">
        <v>1141.0847939999999</v>
      </c>
      <c r="BL108" s="30">
        <v>932.94452000000013</v>
      </c>
      <c r="BM108" s="30"/>
      <c r="BN108" s="30">
        <v>393.197881</v>
      </c>
      <c r="BO108" s="30">
        <v>872.97132399999998</v>
      </c>
      <c r="BP108" s="30">
        <v>1166.0184139999999</v>
      </c>
      <c r="BQ108" s="30">
        <v>1751.865616</v>
      </c>
      <c r="BR108" s="30">
        <v>1589.014799</v>
      </c>
      <c r="BS108" s="30"/>
      <c r="BT108" s="31">
        <v>673.60323300000005</v>
      </c>
      <c r="BU108" s="31">
        <v>141.96037799999999</v>
      </c>
      <c r="BV108" s="31">
        <v>49.944518999999993</v>
      </c>
      <c r="BW108" s="31">
        <v>38.056554000000006</v>
      </c>
      <c r="BX108" s="27">
        <v>1024.40753</v>
      </c>
      <c r="BZ108" s="27">
        <v>944.76685599999985</v>
      </c>
      <c r="CB108" s="27">
        <v>365.95241899999996</v>
      </c>
      <c r="CD108" s="27">
        <v>795.50557300000003</v>
      </c>
      <c r="CE108" s="27">
        <v>1095.8431390000001</v>
      </c>
      <c r="CF108" s="27">
        <v>607.21856700000001</v>
      </c>
      <c r="CG108" s="27">
        <v>365.95241899999996</v>
      </c>
      <c r="CI108" s="27">
        <v>573.13771399999985</v>
      </c>
      <c r="CJ108" s="27">
        <v>1245.214285</v>
      </c>
      <c r="CK108" s="27">
        <v>1245.214285</v>
      </c>
      <c r="CL108" s="27">
        <v>1024.40753</v>
      </c>
    </row>
    <row r="109" spans="1:90" ht="16.5" customHeight="1" x14ac:dyDescent="0.25">
      <c r="A109" s="50"/>
      <c r="B109" s="27" t="s">
        <v>204</v>
      </c>
      <c r="C109" s="51" t="s">
        <v>79</v>
      </c>
      <c r="D109" s="52" t="s">
        <v>34</v>
      </c>
      <c r="E109" s="53" t="s">
        <v>58</v>
      </c>
      <c r="F109" s="53"/>
      <c r="G109" s="53">
        <v>611.96907599999997</v>
      </c>
      <c r="H109" s="53">
        <v>518.19375200000002</v>
      </c>
      <c r="I109" s="28" t="s">
        <v>58</v>
      </c>
      <c r="J109" s="47" t="s">
        <v>58</v>
      </c>
      <c r="K109" s="53" t="s">
        <v>58</v>
      </c>
      <c r="L109" s="53" t="s">
        <v>58</v>
      </c>
      <c r="M109" s="53">
        <v>54.192799000000001</v>
      </c>
      <c r="N109" s="53">
        <v>53.450446999999997</v>
      </c>
      <c r="O109" s="28" t="s">
        <v>58</v>
      </c>
      <c r="P109" s="47" t="s">
        <v>58</v>
      </c>
      <c r="Q109" s="53" t="s">
        <v>58</v>
      </c>
      <c r="R109" s="53" t="s">
        <v>58</v>
      </c>
      <c r="S109" s="53">
        <v>15.730022999999999</v>
      </c>
      <c r="T109" s="53">
        <v>44.265371000000002</v>
      </c>
      <c r="U109" s="28" t="s">
        <v>58</v>
      </c>
      <c r="V109" s="29" t="s">
        <v>58</v>
      </c>
      <c r="W109" s="27"/>
      <c r="X109" s="27" t="s">
        <v>81</v>
      </c>
      <c r="Y109" s="27"/>
      <c r="Z109" s="27"/>
      <c r="AA109" s="30">
        <v>2057.4</v>
      </c>
      <c r="AB109" s="31"/>
      <c r="AC109" s="31">
        <v>917.4327229999999</v>
      </c>
      <c r="AD109" s="31">
        <v>531.26734800000008</v>
      </c>
      <c r="AE109" s="31">
        <v>507.67144500000001</v>
      </c>
      <c r="AF109" s="31"/>
      <c r="AG109" s="31">
        <v>135.31855100000001</v>
      </c>
      <c r="AH109" s="31"/>
      <c r="AI109" s="31">
        <v>91.127509000000003</v>
      </c>
      <c r="AJ109" s="31">
        <v>100.63519499999998</v>
      </c>
      <c r="AK109" s="31">
        <v>68.178492000000006</v>
      </c>
      <c r="AL109" s="31">
        <v>77.679417999999998</v>
      </c>
      <c r="AM109" s="31"/>
      <c r="AN109" s="31">
        <v>77.676963999999998</v>
      </c>
      <c r="AO109" s="31"/>
      <c r="AP109" s="31">
        <v>42.619326000000001</v>
      </c>
      <c r="AQ109" s="31">
        <v>61.263145000000009</v>
      </c>
      <c r="AR109" s="31">
        <v>28.124348000000001</v>
      </c>
      <c r="AS109" s="31">
        <v>47.622520999999999</v>
      </c>
      <c r="AT109" s="31"/>
      <c r="AU109" s="31">
        <v>89.473833999999997</v>
      </c>
      <c r="AV109" s="31"/>
      <c r="AW109" s="31">
        <v>54.192799000000001</v>
      </c>
      <c r="AX109" s="31">
        <v>70.935546000000016</v>
      </c>
      <c r="AY109" s="31">
        <v>36.640340999999999</v>
      </c>
      <c r="AZ109" s="31">
        <v>53.450446999999997</v>
      </c>
      <c r="BA109" s="31"/>
      <c r="BB109" s="31">
        <v>66.831873999999999</v>
      </c>
      <c r="BC109" s="31"/>
      <c r="BD109" s="31">
        <v>15.730022999999999</v>
      </c>
      <c r="BE109" s="31">
        <v>23.022433000000007</v>
      </c>
      <c r="BF109" s="31">
        <v>72.856154000000004</v>
      </c>
      <c r="BG109" s="31">
        <v>44.265371000000002</v>
      </c>
      <c r="BH109" s="30">
        <v>26.660495000000012</v>
      </c>
      <c r="BI109" s="30">
        <v>242.70892900000004</v>
      </c>
      <c r="BJ109" s="30">
        <v>360.89837599999998</v>
      </c>
      <c r="BK109" s="30">
        <v>479.76832200000001</v>
      </c>
      <c r="BL109" s="30">
        <v>468.00458000000003</v>
      </c>
      <c r="BM109" s="30"/>
      <c r="BN109" s="30">
        <v>228.69619</v>
      </c>
      <c r="BO109" s="30">
        <v>363.44166000000001</v>
      </c>
      <c r="BP109" s="30">
        <v>429.486986</v>
      </c>
      <c r="BQ109" s="30">
        <v>636.10386800000003</v>
      </c>
      <c r="BR109" s="30">
        <v>654.96407799999997</v>
      </c>
      <c r="BS109" s="30"/>
      <c r="BT109" s="31">
        <v>306.78984100000002</v>
      </c>
      <c r="BU109" s="31">
        <v>10.341276000000002</v>
      </c>
      <c r="BV109" s="31">
        <v>25.854146999999998</v>
      </c>
      <c r="BW109" s="31">
        <v>18.435005000000004</v>
      </c>
      <c r="BX109" s="27">
        <v>152.672639</v>
      </c>
      <c r="BZ109" s="27">
        <v>197.04972100000001</v>
      </c>
      <c r="CB109" s="27">
        <v>132.809809</v>
      </c>
      <c r="CD109" s="27">
        <v>155.797822</v>
      </c>
      <c r="CE109" s="27">
        <v>162.71046100000001</v>
      </c>
      <c r="CF109" s="27">
        <v>203.43841500000002</v>
      </c>
      <c r="CG109" s="27">
        <v>132.809809</v>
      </c>
      <c r="CI109" s="27">
        <v>215.219133</v>
      </c>
      <c r="CJ109" s="27">
        <v>178.97170399999999</v>
      </c>
      <c r="CK109" s="27">
        <v>178.97170399999999</v>
      </c>
      <c r="CL109" s="27">
        <v>152.672639</v>
      </c>
    </row>
    <row r="110" spans="1:90" ht="16.5" customHeight="1" x14ac:dyDescent="0.25">
      <c r="A110" s="50"/>
      <c r="B110" s="27" t="s">
        <v>205</v>
      </c>
      <c r="C110" s="51" t="s">
        <v>79</v>
      </c>
      <c r="D110" s="52" t="s">
        <v>34</v>
      </c>
      <c r="E110" s="53" t="s">
        <v>58</v>
      </c>
      <c r="F110" s="53"/>
      <c r="G110" s="53">
        <v>3424.0822079999998</v>
      </c>
      <c r="H110" s="53">
        <v>2815.9153369999999</v>
      </c>
      <c r="I110" s="28" t="s">
        <v>58</v>
      </c>
      <c r="J110" s="47" t="s">
        <v>58</v>
      </c>
      <c r="K110" s="53" t="s">
        <v>58</v>
      </c>
      <c r="L110" s="53" t="s">
        <v>58</v>
      </c>
      <c r="M110" s="53">
        <v>171.555395</v>
      </c>
      <c r="N110" s="53">
        <v>365.06276200000002</v>
      </c>
      <c r="O110" s="28" t="s">
        <v>58</v>
      </c>
      <c r="P110" s="47" t="s">
        <v>58</v>
      </c>
      <c r="Q110" s="53" t="s">
        <v>58</v>
      </c>
      <c r="R110" s="53" t="s">
        <v>58</v>
      </c>
      <c r="S110" s="53">
        <v>-130.06640999999999</v>
      </c>
      <c r="T110" s="53">
        <v>162.64907700000001</v>
      </c>
      <c r="U110" s="28" t="s">
        <v>58</v>
      </c>
      <c r="V110" s="29" t="s">
        <v>58</v>
      </c>
      <c r="W110" s="27"/>
      <c r="X110" s="27" t="s">
        <v>81</v>
      </c>
      <c r="Y110" s="27"/>
      <c r="Z110" s="27"/>
      <c r="AA110" s="30">
        <v>8822.0796677999988</v>
      </c>
      <c r="AB110" s="31"/>
      <c r="AC110" s="31">
        <v>4837.560633000001</v>
      </c>
      <c r="AD110" s="31">
        <v>3169.4511429999984</v>
      </c>
      <c r="AE110" s="31">
        <v>2986.8122039999998</v>
      </c>
      <c r="AF110" s="31"/>
      <c r="AG110" s="31">
        <v>706.43999699999995</v>
      </c>
      <c r="AH110" s="31"/>
      <c r="AI110" s="31">
        <v>306.66937300000001</v>
      </c>
      <c r="AJ110" s="31">
        <v>61.683062000000064</v>
      </c>
      <c r="AK110" s="31">
        <v>72.161263000000005</v>
      </c>
      <c r="AL110" s="31">
        <v>508.337828</v>
      </c>
      <c r="AM110" s="31"/>
      <c r="AN110" s="31">
        <v>375.696009</v>
      </c>
      <c r="AO110" s="31"/>
      <c r="AP110" s="31">
        <v>57.691680000000005</v>
      </c>
      <c r="AQ110" s="31">
        <v>-184.82513600000001</v>
      </c>
      <c r="AR110" s="31">
        <v>-176.838684</v>
      </c>
      <c r="AS110" s="31">
        <v>314.86155500000001</v>
      </c>
      <c r="AT110" s="31"/>
      <c r="AU110" s="31">
        <v>475.75578300000001</v>
      </c>
      <c r="AV110" s="31"/>
      <c r="AW110" s="31">
        <v>171.555395</v>
      </c>
      <c r="AX110" s="31">
        <v>-63.524257000000034</v>
      </c>
      <c r="AY110" s="31">
        <v>-115.13352499999999</v>
      </c>
      <c r="AZ110" s="31">
        <v>365.06276200000002</v>
      </c>
      <c r="BA110" s="31"/>
      <c r="BB110" s="31">
        <v>108.231167</v>
      </c>
      <c r="BC110" s="31"/>
      <c r="BD110" s="31">
        <v>-130.06640999999999</v>
      </c>
      <c r="BE110" s="31">
        <v>-260.98557499999998</v>
      </c>
      <c r="BF110" s="31">
        <v>-289.90130399999998</v>
      </c>
      <c r="BG110" s="31">
        <v>162.64907700000001</v>
      </c>
      <c r="BH110" s="30">
        <v>402.60758600000008</v>
      </c>
      <c r="BI110" s="30">
        <v>766.87019500000019</v>
      </c>
      <c r="BJ110" s="30">
        <v>1165.234504</v>
      </c>
      <c r="BK110" s="30">
        <v>1394.6460360000001</v>
      </c>
      <c r="BL110" s="30">
        <v>1812.6709920000003</v>
      </c>
      <c r="BM110" s="30"/>
      <c r="BN110" s="30">
        <v>1032.534688</v>
      </c>
      <c r="BO110" s="30">
        <v>1471.3374120000001</v>
      </c>
      <c r="BP110" s="30">
        <v>1203.300528</v>
      </c>
      <c r="BQ110" s="30">
        <v>2143.3233690000002</v>
      </c>
      <c r="BR110" s="30">
        <v>2054.2548139999999</v>
      </c>
      <c r="BS110" s="30"/>
      <c r="BT110" s="31">
        <v>1569.3165759999997</v>
      </c>
      <c r="BU110" s="31">
        <v>136.64229499999999</v>
      </c>
      <c r="BV110" s="31">
        <v>-12.666829000000007</v>
      </c>
      <c r="BW110" s="31">
        <v>18.754570999999999</v>
      </c>
      <c r="BX110" s="27">
        <v>775.08020699999997</v>
      </c>
      <c r="BZ110" s="27">
        <v>297.09800100000001</v>
      </c>
      <c r="CB110" s="27">
        <v>52.787440000000004</v>
      </c>
      <c r="CD110" s="27">
        <v>-518.30421200000001</v>
      </c>
      <c r="CE110" s="27">
        <v>-442.65571199999999</v>
      </c>
      <c r="CF110" s="27">
        <v>-238.784289</v>
      </c>
      <c r="CG110" s="27">
        <v>52.787440000000004</v>
      </c>
      <c r="CI110" s="27">
        <v>357.960375</v>
      </c>
      <c r="CJ110" s="27">
        <v>523.30438699999991</v>
      </c>
      <c r="CK110" s="27">
        <v>523.30438699999991</v>
      </c>
      <c r="CL110" s="27">
        <v>775.08020699999997</v>
      </c>
    </row>
    <row r="111" spans="1:90" ht="16.5" customHeight="1" x14ac:dyDescent="0.25">
      <c r="A111" s="50"/>
      <c r="B111" s="27" t="s">
        <v>206</v>
      </c>
      <c r="C111" s="51" t="s">
        <v>79</v>
      </c>
      <c r="D111" s="52" t="s">
        <v>34</v>
      </c>
      <c r="E111" s="53" t="s">
        <v>58</v>
      </c>
      <c r="F111" s="53"/>
      <c r="G111" s="53">
        <v>298.193084</v>
      </c>
      <c r="H111" s="53">
        <v>333.572382</v>
      </c>
      <c r="I111" s="28" t="s">
        <v>58</v>
      </c>
      <c r="J111" s="47" t="s">
        <v>58</v>
      </c>
      <c r="K111" s="53" t="s">
        <v>58</v>
      </c>
      <c r="L111" s="53" t="s">
        <v>58</v>
      </c>
      <c r="M111" s="53">
        <v>2.9551080000000001</v>
      </c>
      <c r="N111" s="53">
        <v>70.580450999999982</v>
      </c>
      <c r="O111" s="28" t="s">
        <v>58</v>
      </c>
      <c r="P111" s="47" t="s">
        <v>58</v>
      </c>
      <c r="Q111" s="53" t="s">
        <v>58</v>
      </c>
      <c r="R111" s="53" t="s">
        <v>58</v>
      </c>
      <c r="S111" s="53">
        <v>8.2409330000000001</v>
      </c>
      <c r="T111" s="53">
        <v>42.542907999999997</v>
      </c>
      <c r="U111" s="28" t="s">
        <v>58</v>
      </c>
      <c r="V111" s="29" t="s">
        <v>58</v>
      </c>
      <c r="W111" s="27"/>
      <c r="X111" s="27" t="s">
        <v>81</v>
      </c>
      <c r="Y111" s="27"/>
      <c r="Z111" s="27"/>
      <c r="AA111" s="30">
        <v>4449.375</v>
      </c>
      <c r="AB111" s="31"/>
      <c r="AC111" s="31">
        <v>704.06018700000004</v>
      </c>
      <c r="AD111" s="31">
        <v>455.25330499999995</v>
      </c>
      <c r="AE111" s="31">
        <v>310.28240499999998</v>
      </c>
      <c r="AF111" s="31"/>
      <c r="AG111" s="31">
        <v>195.301939</v>
      </c>
      <c r="AH111" s="31"/>
      <c r="AI111" s="31">
        <v>26.842638000000001</v>
      </c>
      <c r="AJ111" s="31">
        <v>148.76558199999999</v>
      </c>
      <c r="AK111" s="31">
        <v>75.212554999999995</v>
      </c>
      <c r="AL111" s="31">
        <v>82.283857999999995</v>
      </c>
      <c r="AM111" s="31"/>
      <c r="AN111" s="31">
        <v>163.54242099999999</v>
      </c>
      <c r="AO111" s="31"/>
      <c r="AP111" s="31">
        <v>-2.761752</v>
      </c>
      <c r="AQ111" s="31">
        <v>123.19915999999995</v>
      </c>
      <c r="AR111" s="31">
        <v>52.485852999999999</v>
      </c>
      <c r="AS111" s="31">
        <v>64.503561000000005</v>
      </c>
      <c r="AT111" s="31"/>
      <c r="AU111" s="31">
        <v>174.00545299999999</v>
      </c>
      <c r="AV111" s="31"/>
      <c r="AW111" s="31">
        <v>2.9551080000000001</v>
      </c>
      <c r="AX111" s="31">
        <v>127.98945499999996</v>
      </c>
      <c r="AY111" s="31">
        <v>60.485570000000038</v>
      </c>
      <c r="AZ111" s="31">
        <v>70.580450999999982</v>
      </c>
      <c r="BA111" s="31"/>
      <c r="BB111" s="31">
        <v>130.01174700000001</v>
      </c>
      <c r="BC111" s="31"/>
      <c r="BD111" s="31">
        <v>8.2409330000000001</v>
      </c>
      <c r="BE111" s="31">
        <v>83.941541000000029</v>
      </c>
      <c r="BF111" s="31">
        <v>44.855266</v>
      </c>
      <c r="BG111" s="31">
        <v>42.542907999999997</v>
      </c>
      <c r="BH111" s="30"/>
      <c r="BI111" s="30">
        <v>274.20848699999999</v>
      </c>
      <c r="BJ111" s="30">
        <v>92.849851999999998</v>
      </c>
      <c r="BK111" s="30">
        <v>104.880427</v>
      </c>
      <c r="BL111" s="30">
        <v>211.42431199999999</v>
      </c>
      <c r="BM111" s="30"/>
      <c r="BN111" s="30"/>
      <c r="BO111" s="30">
        <v>446.02349400000003</v>
      </c>
      <c r="BP111" s="30">
        <v>747.90124900000001</v>
      </c>
      <c r="BQ111" s="30">
        <v>833.13331000000005</v>
      </c>
      <c r="BR111" s="30">
        <v>841.61922500000003</v>
      </c>
      <c r="BS111" s="30"/>
      <c r="BT111" s="31">
        <v>302.03507400000018</v>
      </c>
      <c r="BU111" s="31">
        <v>21.364980999999993</v>
      </c>
      <c r="BV111" s="31"/>
      <c r="BW111" s="31"/>
      <c r="BX111" s="27">
        <v>289.99051800000001</v>
      </c>
      <c r="BZ111" s="27">
        <v>362.48047800000001</v>
      </c>
      <c r="CB111" s="27">
        <v>220.48475999999999</v>
      </c>
      <c r="CD111" s="27">
        <v>179.580648</v>
      </c>
      <c r="CE111" s="27">
        <v>258.80855400000002</v>
      </c>
      <c r="CF111" s="27">
        <v>237.37496599999997</v>
      </c>
      <c r="CG111" s="27">
        <v>220.48475999999999</v>
      </c>
      <c r="CI111" s="27">
        <v>262.01058399999999</v>
      </c>
      <c r="CJ111" s="27">
        <v>329.11110700000006</v>
      </c>
      <c r="CK111" s="27">
        <v>329.11110700000006</v>
      </c>
      <c r="CL111" s="27">
        <v>289.99051800000001</v>
      </c>
    </row>
    <row r="112" spans="1:90" ht="16.5" customHeight="1" x14ac:dyDescent="0.25">
      <c r="A112" s="50"/>
      <c r="B112" s="27" t="s">
        <v>207</v>
      </c>
      <c r="C112" s="51" t="s">
        <v>79</v>
      </c>
      <c r="D112" s="52" t="s">
        <v>34</v>
      </c>
      <c r="E112" s="53" t="s">
        <v>58</v>
      </c>
      <c r="F112" s="53"/>
      <c r="G112" s="53">
        <v>9548.2674129999996</v>
      </c>
      <c r="H112" s="53">
        <v>2475.1182229999999</v>
      </c>
      <c r="I112" s="28" t="s">
        <v>58</v>
      </c>
      <c r="J112" s="47" t="s">
        <v>58</v>
      </c>
      <c r="K112" s="53" t="s">
        <v>58</v>
      </c>
      <c r="L112" s="53" t="s">
        <v>58</v>
      </c>
      <c r="M112" s="53">
        <v>838.575017</v>
      </c>
      <c r="N112" s="53">
        <v>50.9754</v>
      </c>
      <c r="O112" s="28" t="s">
        <v>58</v>
      </c>
      <c r="P112" s="47" t="s">
        <v>58</v>
      </c>
      <c r="Q112" s="53" t="s">
        <v>58</v>
      </c>
      <c r="R112" s="53" t="s">
        <v>58</v>
      </c>
      <c r="S112" s="53">
        <v>501.02821399999993</v>
      </c>
      <c r="T112" s="53">
        <v>-264.52588300000002</v>
      </c>
      <c r="U112" s="28" t="s">
        <v>58</v>
      </c>
      <c r="V112" s="29" t="s">
        <v>58</v>
      </c>
      <c r="W112" s="27"/>
      <c r="X112" s="27" t="s">
        <v>81</v>
      </c>
      <c r="Y112" s="27"/>
      <c r="Z112" s="27"/>
      <c r="AA112" s="30">
        <v>11522</v>
      </c>
      <c r="AB112" s="31"/>
      <c r="AC112" s="31">
        <v>7540.1367510000009</v>
      </c>
      <c r="AD112" s="31">
        <v>7444.3107820000005</v>
      </c>
      <c r="AE112" s="31">
        <v>2605.1592019999998</v>
      </c>
      <c r="AF112" s="31"/>
      <c r="AG112" s="31">
        <v>742.48700199999996</v>
      </c>
      <c r="AH112" s="31"/>
      <c r="AI112" s="31">
        <v>827.24938399999996</v>
      </c>
      <c r="AJ112" s="31">
        <v>449.60220200000003</v>
      </c>
      <c r="AK112" s="31">
        <v>59.078428000000002</v>
      </c>
      <c r="AL112" s="31">
        <v>30.303426999999999</v>
      </c>
      <c r="AM112" s="31"/>
      <c r="AN112" s="31">
        <v>683.471138</v>
      </c>
      <c r="AO112" s="31"/>
      <c r="AP112" s="31">
        <v>775.35739699999999</v>
      </c>
      <c r="AQ112" s="31">
        <v>421.35954100000015</v>
      </c>
      <c r="AR112" s="31">
        <v>24.718404</v>
      </c>
      <c r="AS112" s="31">
        <v>0.94335199999999997</v>
      </c>
      <c r="AT112" s="31"/>
      <c r="AU112" s="31">
        <v>787.80598999999995</v>
      </c>
      <c r="AV112" s="31"/>
      <c r="AW112" s="31">
        <v>838.575017</v>
      </c>
      <c r="AX112" s="31">
        <v>478.77457800000013</v>
      </c>
      <c r="AY112" s="31">
        <v>76.625550999999959</v>
      </c>
      <c r="AZ112" s="31">
        <v>50.9754</v>
      </c>
      <c r="BA112" s="31"/>
      <c r="BB112" s="31">
        <v>164.73961</v>
      </c>
      <c r="BC112" s="31"/>
      <c r="BD112" s="31">
        <v>501.02821399999993</v>
      </c>
      <c r="BE112" s="31">
        <v>356.53385900000001</v>
      </c>
      <c r="BF112" s="31">
        <v>-139.10132300000001</v>
      </c>
      <c r="BG112" s="31">
        <v>-264.52588300000002</v>
      </c>
      <c r="BH112" s="30">
        <v>-1692.1345389999999</v>
      </c>
      <c r="BI112" s="30">
        <v>-1975.8458130000001</v>
      </c>
      <c r="BJ112" s="30">
        <v>-1887.432855</v>
      </c>
      <c r="BK112" s="30">
        <v>-3398.5103100000006</v>
      </c>
      <c r="BL112" s="30">
        <v>-4029.1770390000001</v>
      </c>
      <c r="BM112" s="30"/>
      <c r="BN112" s="30">
        <v>2062.6804219999999</v>
      </c>
      <c r="BO112" s="30">
        <v>1753.742804</v>
      </c>
      <c r="BP112" s="30">
        <v>1526.918471</v>
      </c>
      <c r="BQ112" s="30">
        <v>1857.3646639999999</v>
      </c>
      <c r="BR112" s="30">
        <v>2366.5313209999999</v>
      </c>
      <c r="BS112" s="30"/>
      <c r="BT112" s="31">
        <v>2589.8879840000009</v>
      </c>
      <c r="BU112" s="31">
        <v>44.090235999999948</v>
      </c>
      <c r="BV112" s="31">
        <v>271.94383999999991</v>
      </c>
      <c r="BW112" s="31">
        <v>-8.5701829999999291</v>
      </c>
      <c r="BX112" s="27">
        <v>1163.3749789999999</v>
      </c>
      <c r="BZ112" s="27">
        <v>1343.2061190000002</v>
      </c>
      <c r="CB112" s="27">
        <v>439.660822</v>
      </c>
      <c r="CD112" s="27">
        <v>536.18099299999994</v>
      </c>
      <c r="CE112" s="27">
        <v>382.172146</v>
      </c>
      <c r="CF112" s="27">
        <v>330.456163</v>
      </c>
      <c r="CG112" s="27">
        <v>439.660822</v>
      </c>
      <c r="CI112" s="27">
        <v>1444.950546</v>
      </c>
      <c r="CJ112" s="27">
        <v>1195.910294</v>
      </c>
      <c r="CK112" s="27">
        <v>1195.910294</v>
      </c>
      <c r="CL112" s="27">
        <v>1163.3749789999999</v>
      </c>
    </row>
    <row r="113" spans="1:90" ht="16.5" customHeight="1" x14ac:dyDescent="0.25">
      <c r="A113" s="50"/>
      <c r="B113" s="27" t="s">
        <v>208</v>
      </c>
      <c r="C113" s="51" t="s">
        <v>79</v>
      </c>
      <c r="D113" s="52" t="s">
        <v>34</v>
      </c>
      <c r="E113" s="53" t="s">
        <v>58</v>
      </c>
      <c r="F113" s="53"/>
      <c r="G113" s="53">
        <v>55.534804000000008</v>
      </c>
      <c r="H113" s="53">
        <v>42.477992999999998</v>
      </c>
      <c r="I113" s="28" t="s">
        <v>58</v>
      </c>
      <c r="J113" s="47" t="s">
        <v>58</v>
      </c>
      <c r="K113" s="53" t="s">
        <v>58</v>
      </c>
      <c r="L113" s="53" t="s">
        <v>58</v>
      </c>
      <c r="M113" s="53">
        <v>6.8499919999999994</v>
      </c>
      <c r="N113" s="53">
        <v>5.2908920000000004</v>
      </c>
      <c r="O113" s="28" t="s">
        <v>58</v>
      </c>
      <c r="P113" s="47" t="s">
        <v>58</v>
      </c>
      <c r="Q113" s="53" t="s">
        <v>58</v>
      </c>
      <c r="R113" s="53" t="s">
        <v>58</v>
      </c>
      <c r="S113" s="53">
        <v>3.4070930000000001</v>
      </c>
      <c r="T113" s="53">
        <v>1.4968589999999999</v>
      </c>
      <c r="U113" s="28" t="s">
        <v>58</v>
      </c>
      <c r="V113" s="29" t="s">
        <v>58</v>
      </c>
      <c r="W113" s="27"/>
      <c r="X113" s="27" t="s">
        <v>81</v>
      </c>
      <c r="Y113" s="27"/>
      <c r="Z113" s="27"/>
      <c r="AA113" s="30">
        <v>434.02125000000001</v>
      </c>
      <c r="AB113" s="31"/>
      <c r="AC113" s="31">
        <v>65.940476000000004</v>
      </c>
      <c r="AD113" s="31">
        <v>42.706361999999999</v>
      </c>
      <c r="AE113" s="31">
        <v>35.430441999999999</v>
      </c>
      <c r="AF113" s="31"/>
      <c r="AG113" s="31">
        <v>10.957236</v>
      </c>
      <c r="AH113" s="31"/>
      <c r="AI113" s="31">
        <v>10.704193999999999</v>
      </c>
      <c r="AJ113" s="31">
        <v>8.6244960000000006</v>
      </c>
      <c r="AK113" s="31">
        <v>8.5637930000000004</v>
      </c>
      <c r="AL113" s="31">
        <v>6.7792450000000004</v>
      </c>
      <c r="AM113" s="31"/>
      <c r="AN113" s="31">
        <v>5.9306890000000001</v>
      </c>
      <c r="AO113" s="31"/>
      <c r="AP113" s="31">
        <v>5.2867499999999996</v>
      </c>
      <c r="AQ113" s="31">
        <v>5.7244369999999982</v>
      </c>
      <c r="AR113" s="31">
        <v>5.106395</v>
      </c>
      <c r="AS113" s="31">
        <v>4.1569640000000003</v>
      </c>
      <c r="AT113" s="31"/>
      <c r="AU113" s="31">
        <v>8.1554420000000007</v>
      </c>
      <c r="AV113" s="31"/>
      <c r="AW113" s="31">
        <v>6.8499919999999994</v>
      </c>
      <c r="AX113" s="31">
        <v>6.8926099999999986</v>
      </c>
      <c r="AY113" s="31">
        <v>6.2763259999999992</v>
      </c>
      <c r="AZ113" s="31">
        <v>5.2908920000000004</v>
      </c>
      <c r="BA113" s="31"/>
      <c r="BB113" s="31">
        <v>1.0514680000000001</v>
      </c>
      <c r="BC113" s="31"/>
      <c r="BD113" s="31">
        <v>3.4070930000000001</v>
      </c>
      <c r="BE113" s="31">
        <v>6.9871939999999997</v>
      </c>
      <c r="BF113" s="31">
        <v>1.373909</v>
      </c>
      <c r="BG113" s="31">
        <v>1.4968589999999999</v>
      </c>
      <c r="BH113" s="30">
        <v>19.35163</v>
      </c>
      <c r="BI113" s="30">
        <v>25.674715000000003</v>
      </c>
      <c r="BJ113" s="30">
        <v>34.668159000000003</v>
      </c>
      <c r="BK113" s="30">
        <v>20.973993</v>
      </c>
      <c r="BL113" s="30">
        <v>31.269459000000005</v>
      </c>
      <c r="BM113" s="30"/>
      <c r="BN113" s="30">
        <v>55.429603999999998</v>
      </c>
      <c r="BO113" s="30">
        <v>60.232657000000003</v>
      </c>
      <c r="BP113" s="30">
        <v>61.391424999999998</v>
      </c>
      <c r="BQ113" s="30">
        <v>68.478729000000001</v>
      </c>
      <c r="BR113" s="30">
        <v>71.885822000000005</v>
      </c>
      <c r="BS113" s="30"/>
      <c r="BT113" s="31">
        <v>17.775505000000003</v>
      </c>
      <c r="BU113" s="31">
        <v>3.9333320000000005</v>
      </c>
      <c r="BV113" s="31">
        <v>2.6852849999999995</v>
      </c>
      <c r="BW113" s="31">
        <v>2.5513430000000001</v>
      </c>
      <c r="BX113" s="27">
        <v>17.897504999999999</v>
      </c>
      <c r="BZ113" s="27">
        <v>21.324377999999999</v>
      </c>
      <c r="CB113" s="27">
        <v>5.200653</v>
      </c>
      <c r="CD113" s="27">
        <v>13.265055</v>
      </c>
      <c r="CE113" s="27">
        <v>9.4125709999999998</v>
      </c>
      <c r="CF113" s="27">
        <v>4.7905490000000004</v>
      </c>
      <c r="CG113" s="27">
        <v>5.200653</v>
      </c>
      <c r="CI113" s="27">
        <v>25.309820000000002</v>
      </c>
      <c r="CJ113" s="27">
        <v>20.240499</v>
      </c>
      <c r="CK113" s="27">
        <v>20.240499</v>
      </c>
      <c r="CL113" s="27">
        <v>17.897504999999999</v>
      </c>
    </row>
    <row r="114" spans="1:90" ht="16.5" customHeight="1" x14ac:dyDescent="0.25">
      <c r="A114" s="50"/>
      <c r="B114" s="27" t="s">
        <v>209</v>
      </c>
      <c r="C114" s="51" t="s">
        <v>79</v>
      </c>
      <c r="D114" s="52" t="s">
        <v>34</v>
      </c>
      <c r="E114" s="53" t="s">
        <v>58</v>
      </c>
      <c r="F114" s="53"/>
      <c r="G114" s="53">
        <v>2622.20237</v>
      </c>
      <c r="H114" s="53">
        <v>2115.3621910000002</v>
      </c>
      <c r="I114" s="28" t="s">
        <v>58</v>
      </c>
      <c r="J114" s="47" t="s">
        <v>58</v>
      </c>
      <c r="K114" s="53" t="s">
        <v>58</v>
      </c>
      <c r="L114" s="53" t="s">
        <v>58</v>
      </c>
      <c r="M114" s="53">
        <v>231.84071399999999</v>
      </c>
      <c r="N114" s="53">
        <v>581.29374099999995</v>
      </c>
      <c r="O114" s="28" t="s">
        <v>58</v>
      </c>
      <c r="P114" s="47" t="s">
        <v>58</v>
      </c>
      <c r="Q114" s="53" t="s">
        <v>58</v>
      </c>
      <c r="R114" s="53" t="s">
        <v>58</v>
      </c>
      <c r="S114" s="53">
        <v>91.389189999999999</v>
      </c>
      <c r="T114" s="53">
        <v>371.48163499999998</v>
      </c>
      <c r="U114" s="28" t="s">
        <v>58</v>
      </c>
      <c r="V114" s="29" t="s">
        <v>58</v>
      </c>
      <c r="W114" s="27"/>
      <c r="X114" s="27" t="s">
        <v>81</v>
      </c>
      <c r="Y114" s="27"/>
      <c r="Z114" s="27"/>
      <c r="AA114" s="30">
        <v>10138.688</v>
      </c>
      <c r="AB114" s="31"/>
      <c r="AC114" s="31">
        <v>3796.6300460000002</v>
      </c>
      <c r="AD114" s="31">
        <v>2400.7117660000013</v>
      </c>
      <c r="AE114" s="31">
        <v>2398.9537169999999</v>
      </c>
      <c r="AF114" s="31"/>
      <c r="AG114" s="31">
        <v>1208.5346950000001</v>
      </c>
      <c r="AH114" s="31"/>
      <c r="AI114" s="31">
        <v>483.90373099999999</v>
      </c>
      <c r="AJ114" s="31">
        <v>544.43055799999979</v>
      </c>
      <c r="AK114" s="31">
        <v>719.35347400000001</v>
      </c>
      <c r="AL114" s="31">
        <v>707.87162999999998</v>
      </c>
      <c r="AM114" s="31"/>
      <c r="AN114" s="31">
        <v>887.09012499999994</v>
      </c>
      <c r="AO114" s="31"/>
      <c r="AP114" s="31">
        <v>182.63046399999999</v>
      </c>
      <c r="AQ114" s="31">
        <v>339.26847900000007</v>
      </c>
      <c r="AR114" s="31">
        <v>508.11665299999999</v>
      </c>
      <c r="AS114" s="31">
        <v>545.48232199999995</v>
      </c>
      <c r="AT114" s="31"/>
      <c r="AU114" s="31">
        <v>955.42949899999996</v>
      </c>
      <c r="AV114" s="31"/>
      <c r="AW114" s="31">
        <v>231.84071399999999</v>
      </c>
      <c r="AX114" s="31">
        <v>384.45670100000007</v>
      </c>
      <c r="AY114" s="31">
        <v>543.31913300000008</v>
      </c>
      <c r="AZ114" s="31">
        <v>581.29374099999995</v>
      </c>
      <c r="BA114" s="31"/>
      <c r="BB114" s="31">
        <v>594.51808500000004</v>
      </c>
      <c r="BC114" s="31"/>
      <c r="BD114" s="31">
        <v>91.389189999999999</v>
      </c>
      <c r="BE114" s="31">
        <v>674.29816899999969</v>
      </c>
      <c r="BF114" s="31">
        <v>597.65446299999996</v>
      </c>
      <c r="BG114" s="31">
        <v>371.48163499999998</v>
      </c>
      <c r="BH114" s="30">
        <v>588.76176099999998</v>
      </c>
      <c r="BI114" s="30">
        <v>-241.64768700000002</v>
      </c>
      <c r="BJ114" s="30">
        <v>-115.89861699999994</v>
      </c>
      <c r="BK114" s="30">
        <v>-293.41836499999999</v>
      </c>
      <c r="BL114" s="30">
        <v>-170.36044199999992</v>
      </c>
      <c r="BM114" s="30"/>
      <c r="BN114" s="30">
        <v>2693.2287609999998</v>
      </c>
      <c r="BO114" s="30">
        <v>5880.9607759999999</v>
      </c>
      <c r="BP114" s="30">
        <v>6613.3523649999997</v>
      </c>
      <c r="BQ114" s="30">
        <v>9261.589285</v>
      </c>
      <c r="BR114" s="30">
        <v>9521.5614999999998</v>
      </c>
      <c r="BS114" s="30"/>
      <c r="BT114" s="31">
        <v>1384.550311</v>
      </c>
      <c r="BU114" s="31">
        <v>212.35459100000003</v>
      </c>
      <c r="BV114" s="31">
        <v>87.366138999999933</v>
      </c>
      <c r="BW114" s="31">
        <v>118.36850900000007</v>
      </c>
      <c r="BX114" s="27">
        <v>1452.9330809999999</v>
      </c>
      <c r="BZ114" s="27">
        <v>1883.2053330000001</v>
      </c>
      <c r="CB114" s="27">
        <v>1203.8591280000001</v>
      </c>
      <c r="CD114" s="27">
        <v>1734.8234569999997</v>
      </c>
      <c r="CE114" s="27">
        <v>1866.4707169999997</v>
      </c>
      <c r="CF114" s="27">
        <v>1693.86041</v>
      </c>
      <c r="CG114" s="27">
        <v>1203.8591280000001</v>
      </c>
      <c r="CI114" s="27">
        <v>1740.9102889999999</v>
      </c>
      <c r="CJ114" s="27">
        <v>1783.8976229999998</v>
      </c>
      <c r="CK114" s="27">
        <v>1783.8976229999998</v>
      </c>
      <c r="CL114" s="27">
        <v>1452.9330809999999</v>
      </c>
    </row>
    <row r="115" spans="1:90" ht="16.5" customHeight="1" x14ac:dyDescent="0.25">
      <c r="A115" s="50"/>
      <c r="B115" s="27" t="s">
        <v>210</v>
      </c>
      <c r="C115" s="51" t="s">
        <v>79</v>
      </c>
      <c r="D115" s="52" t="s">
        <v>34</v>
      </c>
      <c r="E115" s="53" t="s">
        <v>58</v>
      </c>
      <c r="F115" s="53"/>
      <c r="G115" s="53">
        <v>1218.325102</v>
      </c>
      <c r="H115" s="53">
        <v>819.66695200000004</v>
      </c>
      <c r="I115" s="28" t="s">
        <v>58</v>
      </c>
      <c r="J115" s="47" t="s">
        <v>58</v>
      </c>
      <c r="K115" s="53" t="s">
        <v>58</v>
      </c>
      <c r="L115" s="53" t="s">
        <v>58</v>
      </c>
      <c r="M115" s="53">
        <v>29.014264999999998</v>
      </c>
      <c r="N115" s="53">
        <v>31.353746999999995</v>
      </c>
      <c r="O115" s="28" t="s">
        <v>58</v>
      </c>
      <c r="P115" s="47" t="s">
        <v>58</v>
      </c>
      <c r="Q115" s="53" t="s">
        <v>58</v>
      </c>
      <c r="R115" s="53" t="s">
        <v>58</v>
      </c>
      <c r="S115" s="53">
        <v>10.541143</v>
      </c>
      <c r="T115" s="53">
        <v>27.471392000000002</v>
      </c>
      <c r="U115" s="28" t="s">
        <v>58</v>
      </c>
      <c r="V115" s="29" t="s">
        <v>58</v>
      </c>
      <c r="W115" s="27"/>
      <c r="X115" s="27" t="s">
        <v>81</v>
      </c>
      <c r="Y115" s="27"/>
      <c r="Z115" s="27"/>
      <c r="AA115" s="30">
        <v>1682.7249999999999</v>
      </c>
      <c r="AB115" s="31"/>
      <c r="AC115" s="31">
        <v>1464.8902849999999</v>
      </c>
      <c r="AD115" s="31">
        <v>1141.662243</v>
      </c>
      <c r="AE115" s="31">
        <v>372.71378600000003</v>
      </c>
      <c r="AF115" s="31"/>
      <c r="AG115" s="31">
        <v>56.161830999999999</v>
      </c>
      <c r="AH115" s="31"/>
      <c r="AI115" s="31">
        <v>42.911924999999997</v>
      </c>
      <c r="AJ115" s="31">
        <v>55.331083000000007</v>
      </c>
      <c r="AK115" s="31">
        <v>20.710664999999999</v>
      </c>
      <c r="AL115" s="31">
        <v>40.682307999999999</v>
      </c>
      <c r="AM115" s="31"/>
      <c r="AN115" s="31">
        <v>38.963332999999999</v>
      </c>
      <c r="AO115" s="31"/>
      <c r="AP115" s="31">
        <v>27.241548999999999</v>
      </c>
      <c r="AQ115" s="31">
        <v>43.057457000000007</v>
      </c>
      <c r="AR115" s="31">
        <v>9.5196670000000001</v>
      </c>
      <c r="AS115" s="31">
        <v>30.475804</v>
      </c>
      <c r="AT115" s="31"/>
      <c r="AU115" s="31">
        <v>40.662903</v>
      </c>
      <c r="AV115" s="31"/>
      <c r="AW115" s="31">
        <v>29.014264999999998</v>
      </c>
      <c r="AX115" s="31">
        <v>44.128072000000003</v>
      </c>
      <c r="AY115" s="31">
        <v>10.443512999999999</v>
      </c>
      <c r="AZ115" s="31">
        <v>31.353746999999995</v>
      </c>
      <c r="BA115" s="31"/>
      <c r="BB115" s="31">
        <v>39.758164999999998</v>
      </c>
      <c r="BC115" s="31"/>
      <c r="BD115" s="31">
        <v>10.541143</v>
      </c>
      <c r="BE115" s="31">
        <v>24.239587</v>
      </c>
      <c r="BF115" s="31">
        <v>24.244260000000001</v>
      </c>
      <c r="BG115" s="31">
        <v>27.471392000000002</v>
      </c>
      <c r="BH115" s="30">
        <v>-61.314416000000001</v>
      </c>
      <c r="BI115" s="30">
        <v>-45.092213999999998</v>
      </c>
      <c r="BJ115" s="30">
        <v>-86.151970000000006</v>
      </c>
      <c r="BK115" s="30">
        <v>-5.4429210000000126</v>
      </c>
      <c r="BL115" s="30">
        <v>-106.30666499999998</v>
      </c>
      <c r="BM115" s="30"/>
      <c r="BN115" s="30">
        <v>156.227993</v>
      </c>
      <c r="BO115" s="30">
        <v>221.17841200000001</v>
      </c>
      <c r="BP115" s="30">
        <v>244.94853499999999</v>
      </c>
      <c r="BQ115" s="30">
        <v>309.75573900000001</v>
      </c>
      <c r="BR115" s="30">
        <v>320.77137499999998</v>
      </c>
      <c r="BS115" s="30"/>
      <c r="BT115" s="31">
        <v>341.52521200000001</v>
      </c>
      <c r="BU115" s="31">
        <v>5.1641160000000008</v>
      </c>
      <c r="BV115" s="31">
        <v>24.959672999999999</v>
      </c>
      <c r="BW115" s="31">
        <v>12.178718000000002</v>
      </c>
      <c r="BX115" s="27">
        <v>59.558483000000003</v>
      </c>
      <c r="BZ115" s="27">
        <v>95.234487999999999</v>
      </c>
      <c r="CB115" s="27">
        <v>61.027315000000002</v>
      </c>
      <c r="CD115" s="27">
        <v>87.696382</v>
      </c>
      <c r="CE115" s="27">
        <v>88.242012000000003</v>
      </c>
      <c r="CF115" s="27">
        <v>78.979274000000004</v>
      </c>
      <c r="CG115" s="27">
        <v>61.027315000000002</v>
      </c>
      <c r="CI115" s="27">
        <v>114.93959700000001</v>
      </c>
      <c r="CJ115" s="27">
        <v>64.837879999999998</v>
      </c>
      <c r="CK115" s="27">
        <v>64.837879999999998</v>
      </c>
      <c r="CL115" s="27">
        <v>59.558483000000003</v>
      </c>
    </row>
    <row r="116" spans="1:90" ht="16.5" customHeight="1" x14ac:dyDescent="0.25">
      <c r="A116" s="50"/>
      <c r="B116" s="27" t="s">
        <v>211</v>
      </c>
      <c r="C116" s="51" t="s">
        <v>79</v>
      </c>
      <c r="D116" s="52" t="s">
        <v>34</v>
      </c>
      <c r="E116" s="53" t="s">
        <v>58</v>
      </c>
      <c r="F116" s="53"/>
      <c r="G116" s="53">
        <v>194.327382</v>
      </c>
      <c r="H116" s="53">
        <v>168.74946800000001</v>
      </c>
      <c r="I116" s="28" t="s">
        <v>58</v>
      </c>
      <c r="J116" s="47" t="s">
        <v>58</v>
      </c>
      <c r="K116" s="53" t="s">
        <v>58</v>
      </c>
      <c r="L116" s="53" t="s">
        <v>58</v>
      </c>
      <c r="M116" s="53">
        <v>31.087260999999998</v>
      </c>
      <c r="N116" s="53">
        <v>30.521131999999998</v>
      </c>
      <c r="O116" s="28" t="s">
        <v>58</v>
      </c>
      <c r="P116" s="47" t="s">
        <v>58</v>
      </c>
      <c r="Q116" s="53" t="s">
        <v>58</v>
      </c>
      <c r="R116" s="53" t="s">
        <v>58</v>
      </c>
      <c r="S116" s="53">
        <v>11.250143</v>
      </c>
      <c r="T116" s="53">
        <v>30.880201</v>
      </c>
      <c r="U116" s="28" t="s">
        <v>58</v>
      </c>
      <c r="V116" s="29" t="s">
        <v>58</v>
      </c>
      <c r="W116" s="27"/>
      <c r="X116" s="27" t="s">
        <v>81</v>
      </c>
      <c r="Y116" s="27"/>
      <c r="Z116" s="27"/>
      <c r="AA116" s="30">
        <v>16687.5</v>
      </c>
      <c r="AB116" s="31"/>
      <c r="AC116" s="31">
        <v>302.72282999999999</v>
      </c>
      <c r="AD116" s="31">
        <v>203.38775300000003</v>
      </c>
      <c r="AE116" s="31">
        <v>172.034267</v>
      </c>
      <c r="AF116" s="31"/>
      <c r="AG116" s="31">
        <v>58.199058999999991</v>
      </c>
      <c r="AH116" s="31"/>
      <c r="AI116" s="31">
        <v>34.009929999999997</v>
      </c>
      <c r="AJ116" s="31">
        <v>31.403148999999985</v>
      </c>
      <c r="AK116" s="31">
        <v>27.371224999999999</v>
      </c>
      <c r="AL116" s="31">
        <v>36.9574</v>
      </c>
      <c r="AM116" s="31"/>
      <c r="AN116" s="31">
        <v>45.495252999999998</v>
      </c>
      <c r="AO116" s="31"/>
      <c r="AP116" s="31">
        <v>26.148724999999999</v>
      </c>
      <c r="AQ116" s="31">
        <v>23.380527999999998</v>
      </c>
      <c r="AR116" s="31">
        <v>20.284872</v>
      </c>
      <c r="AS116" s="31">
        <v>28.144760999999999</v>
      </c>
      <c r="AT116" s="31"/>
      <c r="AU116" s="31">
        <v>50.377521000000002</v>
      </c>
      <c r="AV116" s="31"/>
      <c r="AW116" s="31">
        <v>31.087260999999998</v>
      </c>
      <c r="AX116" s="31">
        <v>26.790332999999997</v>
      </c>
      <c r="AY116" s="31">
        <v>22.812137999999997</v>
      </c>
      <c r="AZ116" s="31">
        <v>30.521131999999998</v>
      </c>
      <c r="BA116" s="31"/>
      <c r="BB116" s="31">
        <v>46.805864</v>
      </c>
      <c r="BC116" s="31"/>
      <c r="BD116" s="31">
        <v>11.250143</v>
      </c>
      <c r="BE116" s="31">
        <v>39.723748999999998</v>
      </c>
      <c r="BF116" s="31">
        <v>22.16255</v>
      </c>
      <c r="BG116" s="31">
        <v>30.880201</v>
      </c>
      <c r="BH116" s="30">
        <v>-25.731697999999998</v>
      </c>
      <c r="BI116" s="30">
        <v>-27.111668999999999</v>
      </c>
      <c r="BJ116" s="30">
        <v>-40.873350000000002</v>
      </c>
      <c r="BK116" s="30">
        <v>-15.577350999999993</v>
      </c>
      <c r="BL116" s="30">
        <v>27.570420999999996</v>
      </c>
      <c r="BM116" s="30"/>
      <c r="BN116" s="30">
        <v>86.299588</v>
      </c>
      <c r="BO116" s="30">
        <v>94.537525000000002</v>
      </c>
      <c r="BP116" s="30">
        <v>116.700076</v>
      </c>
      <c r="BQ116" s="30">
        <v>150.06186400000001</v>
      </c>
      <c r="BR116" s="30">
        <v>161.31200699999999</v>
      </c>
      <c r="BS116" s="30"/>
      <c r="BT116" s="31">
        <v>90.279876999999971</v>
      </c>
      <c r="BU116" s="31">
        <v>10.031255999999999</v>
      </c>
      <c r="BV116" s="31">
        <v>8.9329269999999994</v>
      </c>
      <c r="BW116" s="31">
        <v>11.340926</v>
      </c>
      <c r="BX116" s="27">
        <v>69.591053999999986</v>
      </c>
      <c r="BZ116" s="27">
        <v>99.979991999999996</v>
      </c>
      <c r="CB116" s="27">
        <v>62.884481999999991</v>
      </c>
      <c r="CD116" s="27">
        <v>104.01664299999999</v>
      </c>
      <c r="CE116" s="27">
        <v>108.69216299999999</v>
      </c>
      <c r="CF116" s="27">
        <v>77.763538999999994</v>
      </c>
      <c r="CG116" s="27">
        <v>62.884481999999991</v>
      </c>
      <c r="CI116" s="27">
        <v>111.21086399999999</v>
      </c>
      <c r="CJ116" s="27">
        <v>82.371935999999991</v>
      </c>
      <c r="CK116" s="27">
        <v>82.371935999999991</v>
      </c>
      <c r="CL116" s="27">
        <v>69.591053999999986</v>
      </c>
    </row>
    <row r="117" spans="1:90" ht="16.5" customHeight="1" x14ac:dyDescent="0.25">
      <c r="A117" s="50"/>
      <c r="B117" s="27" t="s">
        <v>546</v>
      </c>
      <c r="C117" s="51" t="s">
        <v>79</v>
      </c>
      <c r="D117" s="52" t="s">
        <v>34</v>
      </c>
      <c r="E117" s="53" t="s">
        <v>58</v>
      </c>
      <c r="F117" s="53"/>
      <c r="G117" s="53">
        <v>1384.540182</v>
      </c>
      <c r="H117" s="53"/>
      <c r="I117" s="28" t="s">
        <v>58</v>
      </c>
      <c r="J117" s="47" t="s">
        <v>58</v>
      </c>
      <c r="K117" s="53" t="s">
        <v>58</v>
      </c>
      <c r="L117" s="53" t="s">
        <v>58</v>
      </c>
      <c r="M117" s="53">
        <v>208.86746400000001</v>
      </c>
      <c r="N117" s="53" t="s">
        <v>58</v>
      </c>
      <c r="O117" s="28" t="s">
        <v>58</v>
      </c>
      <c r="P117" s="47" t="s">
        <v>58</v>
      </c>
      <c r="Q117" s="53" t="s">
        <v>58</v>
      </c>
      <c r="R117" s="53" t="s">
        <v>58</v>
      </c>
      <c r="S117" s="53">
        <v>120.466883</v>
      </c>
      <c r="T117" s="53" t="s">
        <v>58</v>
      </c>
      <c r="U117" s="28" t="s">
        <v>58</v>
      </c>
      <c r="V117" s="29" t="s">
        <v>58</v>
      </c>
      <c r="W117" s="27"/>
      <c r="X117" s="27" t="s">
        <v>81</v>
      </c>
      <c r="Y117" s="27"/>
      <c r="Z117" s="27"/>
      <c r="AA117" s="30">
        <v>22544.45</v>
      </c>
      <c r="AB117" s="31"/>
      <c r="AC117" s="31"/>
      <c r="AD117" s="31"/>
      <c r="AE117" s="31"/>
      <c r="AF117" s="31"/>
      <c r="AG117" s="31"/>
      <c r="AH117" s="31"/>
      <c r="AI117" s="31">
        <v>295.58887600000003</v>
      </c>
      <c r="AJ117" s="31"/>
      <c r="AK117" s="31"/>
      <c r="AL117" s="31"/>
      <c r="AM117" s="31"/>
      <c r="AN117" s="31"/>
      <c r="AO117" s="31"/>
      <c r="AP117" s="31">
        <v>184.21144799999999</v>
      </c>
      <c r="AQ117" s="31"/>
      <c r="AR117" s="31"/>
      <c r="AS117" s="31"/>
      <c r="AT117" s="31"/>
      <c r="AU117" s="31"/>
      <c r="AV117" s="31"/>
      <c r="AW117" s="31">
        <v>208.86746400000001</v>
      </c>
      <c r="AX117" s="31"/>
      <c r="AY117" s="31"/>
      <c r="AZ117" s="31"/>
      <c r="BA117" s="31"/>
      <c r="BB117" s="31"/>
      <c r="BC117" s="31"/>
      <c r="BD117" s="31">
        <v>120.466883</v>
      </c>
      <c r="BE117" s="31"/>
      <c r="BF117" s="31"/>
      <c r="BG117" s="31"/>
      <c r="BH117" s="30"/>
      <c r="BI117" s="30"/>
      <c r="BJ117" s="30"/>
      <c r="BK117" s="30">
        <v>1350.649007</v>
      </c>
      <c r="BL117" s="30">
        <v>1520.0114940000001</v>
      </c>
      <c r="BM117" s="30"/>
      <c r="BN117" s="30"/>
      <c r="BO117" s="30"/>
      <c r="BP117" s="30"/>
      <c r="BQ117" s="30">
        <v>1904.603484</v>
      </c>
      <c r="BR117" s="30">
        <v>2024.938071</v>
      </c>
      <c r="BS117" s="30"/>
      <c r="BT117" s="31"/>
      <c r="BU117" s="31"/>
      <c r="BV117" s="31"/>
      <c r="BW117" s="31"/>
      <c r="BZ117" s="27">
        <v>1208.6021350000001</v>
      </c>
      <c r="CD117" s="27">
        <v>715.35863499999994</v>
      </c>
      <c r="CE117" s="27">
        <v>874.23653999999988</v>
      </c>
      <c r="CI117" s="27">
        <v>1114.8362720000002</v>
      </c>
    </row>
    <row r="118" spans="1:90" ht="16.5" customHeight="1" x14ac:dyDescent="0.25">
      <c r="A118" s="50"/>
      <c r="B118" s="27" t="s">
        <v>547</v>
      </c>
      <c r="C118" s="51" t="s">
        <v>79</v>
      </c>
      <c r="D118" s="52" t="s">
        <v>34</v>
      </c>
      <c r="E118" s="53" t="s">
        <v>58</v>
      </c>
      <c r="F118" s="53"/>
      <c r="G118" s="53">
        <v>320.97985199999999</v>
      </c>
      <c r="H118" s="53"/>
      <c r="I118" s="28" t="s">
        <v>58</v>
      </c>
      <c r="J118" s="47" t="s">
        <v>58</v>
      </c>
      <c r="K118" s="53" t="s">
        <v>58</v>
      </c>
      <c r="L118" s="53" t="s">
        <v>58</v>
      </c>
      <c r="M118" s="53">
        <v>51.242339000000001</v>
      </c>
      <c r="N118" s="53" t="s">
        <v>58</v>
      </c>
      <c r="O118" s="28" t="s">
        <v>58</v>
      </c>
      <c r="P118" s="47" t="s">
        <v>58</v>
      </c>
      <c r="Q118" s="53" t="s">
        <v>58</v>
      </c>
      <c r="R118" s="53" t="s">
        <v>58</v>
      </c>
      <c r="S118" s="53">
        <v>24.073017</v>
      </c>
      <c r="T118" s="53" t="s">
        <v>58</v>
      </c>
      <c r="U118" s="28" t="s">
        <v>58</v>
      </c>
      <c r="V118" s="29" t="s">
        <v>58</v>
      </c>
      <c r="W118" s="27"/>
      <c r="X118" s="27" t="s">
        <v>81</v>
      </c>
      <c r="Y118" s="27"/>
      <c r="Z118" s="27"/>
      <c r="AA118" s="30">
        <v>3370.5</v>
      </c>
      <c r="AB118" s="31"/>
      <c r="AC118" s="31"/>
      <c r="AD118" s="31"/>
      <c r="AE118" s="31"/>
      <c r="AF118" s="31"/>
      <c r="AG118" s="31"/>
      <c r="AH118" s="31"/>
      <c r="AI118" s="31">
        <v>84.302000000000007</v>
      </c>
      <c r="AJ118" s="31"/>
      <c r="AK118" s="31"/>
      <c r="AL118" s="31"/>
      <c r="AM118" s="31"/>
      <c r="AN118" s="31"/>
      <c r="AO118" s="31"/>
      <c r="AP118" s="31">
        <v>26.273790000000002</v>
      </c>
      <c r="AQ118" s="31"/>
      <c r="AR118" s="31"/>
      <c r="AS118" s="31"/>
      <c r="AT118" s="31"/>
      <c r="AU118" s="31"/>
      <c r="AV118" s="31"/>
      <c r="AW118" s="31">
        <v>51.242339000000001</v>
      </c>
      <c r="AX118" s="31"/>
      <c r="AY118" s="31"/>
      <c r="AZ118" s="31"/>
      <c r="BA118" s="31"/>
      <c r="BB118" s="31"/>
      <c r="BC118" s="31"/>
      <c r="BD118" s="31">
        <v>24.073017</v>
      </c>
      <c r="BE118" s="31"/>
      <c r="BF118" s="31"/>
      <c r="BG118" s="31"/>
      <c r="BH118" s="30"/>
      <c r="BI118" s="30"/>
      <c r="BJ118" s="30"/>
      <c r="BK118" s="30">
        <v>139.00972300000001</v>
      </c>
      <c r="BL118" s="30">
        <v>148.14265699999999</v>
      </c>
      <c r="BM118" s="30"/>
      <c r="BN118" s="30"/>
      <c r="BO118" s="30"/>
      <c r="BP118" s="30"/>
      <c r="BQ118" s="30">
        <v>108.154031</v>
      </c>
      <c r="BR118" s="30">
        <v>125.149193</v>
      </c>
      <c r="BS118" s="30"/>
      <c r="BT118" s="31"/>
      <c r="BU118" s="31"/>
      <c r="BV118" s="31"/>
      <c r="BW118" s="31"/>
      <c r="BZ118" s="27">
        <v>239.38437999999999</v>
      </c>
      <c r="CD118" s="27">
        <v>118.315513</v>
      </c>
      <c r="CE118" s="27">
        <v>104.784412</v>
      </c>
      <c r="CI118" s="27">
        <v>257.12159399999996</v>
      </c>
    </row>
    <row r="119" spans="1:90" ht="16.5" customHeight="1" x14ac:dyDescent="0.25">
      <c r="A119" s="50"/>
      <c r="B119" s="27" t="s">
        <v>212</v>
      </c>
      <c r="C119" s="51" t="s">
        <v>79</v>
      </c>
      <c r="D119" s="52" t="s">
        <v>34</v>
      </c>
      <c r="E119" s="53">
        <v>347.36896445644516</v>
      </c>
      <c r="F119" s="53"/>
      <c r="G119" s="53">
        <v>341.55295899999999</v>
      </c>
      <c r="H119" s="53">
        <v>285.23110600000001</v>
      </c>
      <c r="I119" s="28" t="s">
        <v>58</v>
      </c>
      <c r="J119" s="47" t="s">
        <v>58</v>
      </c>
      <c r="K119" s="53">
        <v>87.790436950519265</v>
      </c>
      <c r="L119" s="53" t="s">
        <v>58</v>
      </c>
      <c r="M119" s="53">
        <v>74.877418000000006</v>
      </c>
      <c r="N119" s="53">
        <v>87.703722000000027</v>
      </c>
      <c r="O119" s="28" t="s">
        <v>58</v>
      </c>
      <c r="P119" s="47" t="s">
        <v>58</v>
      </c>
      <c r="Q119" s="53">
        <v>67.209145915724804</v>
      </c>
      <c r="R119" s="53" t="s">
        <v>58</v>
      </c>
      <c r="S119" s="53">
        <v>65.932198</v>
      </c>
      <c r="T119" s="53">
        <v>11.365684</v>
      </c>
      <c r="U119" s="28" t="s">
        <v>58</v>
      </c>
      <c r="V119" s="29" t="s">
        <v>58</v>
      </c>
      <c r="W119" s="27"/>
      <c r="X119" s="27" t="s">
        <v>81</v>
      </c>
      <c r="Y119" s="27"/>
      <c r="Z119" s="27"/>
      <c r="AA119" s="30">
        <v>9235</v>
      </c>
      <c r="AB119" s="31"/>
      <c r="AC119" s="31">
        <v>521.65875200000005</v>
      </c>
      <c r="AD119" s="31">
        <v>408.32530400000019</v>
      </c>
      <c r="AE119" s="31">
        <v>300.88656300000002</v>
      </c>
      <c r="AF119" s="31"/>
      <c r="AG119" s="31">
        <v>152.701596</v>
      </c>
      <c r="AH119" s="31"/>
      <c r="AI119" s="31">
        <v>71.475155000000001</v>
      </c>
      <c r="AJ119" s="31">
        <v>192.45389299999999</v>
      </c>
      <c r="AK119" s="31">
        <v>80.719893999999996</v>
      </c>
      <c r="AL119" s="31">
        <v>84.568715999999995</v>
      </c>
      <c r="AM119" s="31"/>
      <c r="AN119" s="31">
        <v>115.87993600000001</v>
      </c>
      <c r="AO119" s="31"/>
      <c r="AP119" s="31">
        <v>41.892422000000003</v>
      </c>
      <c r="AQ119" s="31">
        <v>178.00699400000002</v>
      </c>
      <c r="AR119" s="31">
        <v>50.277622000000001</v>
      </c>
      <c r="AS119" s="31">
        <v>64.395008000000004</v>
      </c>
      <c r="AT119" s="31"/>
      <c r="AU119" s="31">
        <v>161.547302</v>
      </c>
      <c r="AV119" s="31"/>
      <c r="AW119" s="31">
        <v>74.877418000000006</v>
      </c>
      <c r="AX119" s="31">
        <v>210.715844</v>
      </c>
      <c r="AY119" s="31">
        <v>74.582851999999974</v>
      </c>
      <c r="AZ119" s="31">
        <v>87.703722000000027</v>
      </c>
      <c r="BA119" s="31"/>
      <c r="BB119" s="31">
        <v>21.492822</v>
      </c>
      <c r="BC119" s="31"/>
      <c r="BD119" s="31">
        <v>65.932198</v>
      </c>
      <c r="BE119" s="31">
        <v>226.84295</v>
      </c>
      <c r="BF119" s="31">
        <v>62.399231</v>
      </c>
      <c r="BG119" s="31">
        <v>11.365684</v>
      </c>
      <c r="BH119" s="30">
        <v>480.93933200000004</v>
      </c>
      <c r="BI119" s="30">
        <v>1184.1215219999999</v>
      </c>
      <c r="BJ119" s="30">
        <v>1533.1903379999999</v>
      </c>
      <c r="BK119" s="30">
        <v>1693.26322</v>
      </c>
      <c r="BL119" s="30">
        <v>1910.7592379999999</v>
      </c>
      <c r="BM119" s="30"/>
      <c r="BN119" s="30">
        <v>242.769688</v>
      </c>
      <c r="BO119" s="30">
        <v>508.40548999999999</v>
      </c>
      <c r="BP119" s="30">
        <v>492.57730900000001</v>
      </c>
      <c r="BQ119" s="30">
        <v>707.73354200000006</v>
      </c>
      <c r="BR119" s="30">
        <v>740.39761299999998</v>
      </c>
      <c r="BS119" s="30"/>
      <c r="BT119" s="31">
        <v>166.588707</v>
      </c>
      <c r="BU119" s="31">
        <v>16.719468000000006</v>
      </c>
      <c r="BV119" s="31">
        <v>24.27306500000001</v>
      </c>
      <c r="BW119" s="31">
        <v>15.192851999999995</v>
      </c>
      <c r="BX119" s="27">
        <v>237.400678</v>
      </c>
      <c r="BZ119" s="27">
        <v>446.84599800000001</v>
      </c>
      <c r="CB119" s="27">
        <v>9.836863000000001</v>
      </c>
      <c r="CD119" s="27">
        <v>366.54006299999998</v>
      </c>
      <c r="CE119" s="27">
        <v>310.73500300000001</v>
      </c>
      <c r="CF119" s="27">
        <v>60.193064000000007</v>
      </c>
      <c r="CG119" s="27">
        <v>9.836863000000001</v>
      </c>
      <c r="CI119" s="27">
        <v>447.87983599999995</v>
      </c>
      <c r="CJ119" s="27">
        <v>295.26406199999997</v>
      </c>
      <c r="CK119" s="27">
        <v>295.26406199999997</v>
      </c>
      <c r="CL119" s="27">
        <v>237.400678</v>
      </c>
    </row>
    <row r="120" spans="1:90" ht="16.5" customHeight="1" x14ac:dyDescent="0.25">
      <c r="A120" s="50"/>
      <c r="B120" s="27" t="s">
        <v>87</v>
      </c>
      <c r="C120" s="51">
        <v>0</v>
      </c>
      <c r="D120" s="52" t="s">
        <v>34</v>
      </c>
      <c r="E120" s="53">
        <v>5122</v>
      </c>
      <c r="F120" s="53"/>
      <c r="G120" s="53">
        <v>4496.2689899999996</v>
      </c>
      <c r="H120" s="53">
        <v>3147.8379020000002</v>
      </c>
      <c r="I120" s="28" t="s">
        <v>58</v>
      </c>
      <c r="J120" s="47" t="s">
        <v>58</v>
      </c>
      <c r="K120" s="53">
        <v>201.13275993920001</v>
      </c>
      <c r="L120" s="53" t="s">
        <v>58</v>
      </c>
      <c r="M120" s="53">
        <v>197.35538299999999</v>
      </c>
      <c r="N120" s="53">
        <v>214.63225200000005</v>
      </c>
      <c r="O120" s="28" t="s">
        <v>58</v>
      </c>
      <c r="P120" s="47" t="s">
        <v>58</v>
      </c>
      <c r="Q120" s="53">
        <v>-28.250270447119455</v>
      </c>
      <c r="R120" s="53" t="s">
        <v>58</v>
      </c>
      <c r="S120" s="53">
        <v>-30.557400000000001</v>
      </c>
      <c r="T120" s="53">
        <v>36.426327999999998</v>
      </c>
      <c r="U120" s="28" t="s">
        <v>58</v>
      </c>
      <c r="V120" s="29" t="s">
        <v>58</v>
      </c>
      <c r="W120" s="27"/>
      <c r="X120" s="27" t="s">
        <v>81</v>
      </c>
      <c r="Y120" s="27"/>
      <c r="Z120" s="27"/>
      <c r="AA120" s="30">
        <v>1804.8</v>
      </c>
      <c r="AB120" s="31"/>
      <c r="AC120" s="31">
        <v>5495.9244079999999</v>
      </c>
      <c r="AD120" s="31">
        <v>4694.7966919999963</v>
      </c>
      <c r="AE120" s="31">
        <v>3848.1128429999999</v>
      </c>
      <c r="AF120" s="31"/>
      <c r="AG120" s="31">
        <v>850.74199199999998</v>
      </c>
      <c r="AH120" s="31"/>
      <c r="AI120" s="31">
        <v>624.27018099999998</v>
      </c>
      <c r="AJ120" s="31">
        <v>659.51359000000002</v>
      </c>
      <c r="AK120" s="31">
        <v>504.25588699999997</v>
      </c>
      <c r="AL120" s="31">
        <v>488.612528</v>
      </c>
      <c r="AM120" s="31"/>
      <c r="AN120" s="31">
        <v>298.18260500000002</v>
      </c>
      <c r="AO120" s="31"/>
      <c r="AP120" s="31">
        <v>147.84338299999999</v>
      </c>
      <c r="AQ120" s="31">
        <v>213.54190200000005</v>
      </c>
      <c r="AR120" s="31">
        <v>145.20432500000001</v>
      </c>
      <c r="AS120" s="31">
        <v>182.278198</v>
      </c>
      <c r="AT120" s="31"/>
      <c r="AU120" s="31">
        <v>360.85263900000001</v>
      </c>
      <c r="AV120" s="31"/>
      <c r="AW120" s="31">
        <v>197.35538299999999</v>
      </c>
      <c r="AX120" s="31">
        <v>248.49631300000004</v>
      </c>
      <c r="AY120" s="31">
        <v>179.40418099999999</v>
      </c>
      <c r="AZ120" s="31">
        <v>214.63225200000005</v>
      </c>
      <c r="BA120" s="31"/>
      <c r="BB120" s="31">
        <v>61.476149999999997</v>
      </c>
      <c r="BC120" s="31"/>
      <c r="BD120" s="31">
        <v>-30.557400000000001</v>
      </c>
      <c r="BE120" s="31">
        <v>186.27912999999998</v>
      </c>
      <c r="BF120" s="31">
        <v>30.621552000000001</v>
      </c>
      <c r="BG120" s="31">
        <v>36.426327999999998</v>
      </c>
      <c r="BH120" s="30">
        <v>-213.59458599999999</v>
      </c>
      <c r="BI120" s="30">
        <v>-85.795927000000006</v>
      </c>
      <c r="BJ120" s="30">
        <v>-227.851831</v>
      </c>
      <c r="BK120" s="30">
        <v>-322.43739099999999</v>
      </c>
      <c r="BL120" s="30">
        <v>-60.915320000000008</v>
      </c>
      <c r="BM120" s="30"/>
      <c r="BN120" s="30">
        <v>152.74692999999999</v>
      </c>
      <c r="BO120" s="30">
        <v>276.93731000000002</v>
      </c>
      <c r="BP120" s="30">
        <v>311.47747900000002</v>
      </c>
      <c r="BQ120" s="30">
        <v>490.43070299999999</v>
      </c>
      <c r="BR120" s="30">
        <v>445.38969900000001</v>
      </c>
      <c r="BS120" s="30"/>
      <c r="BT120" s="31">
        <v>2236.0708629999999</v>
      </c>
      <c r="BU120" s="31">
        <v>102.01620800000001</v>
      </c>
      <c r="BV120" s="31">
        <v>81.130393999999995</v>
      </c>
      <c r="BW120" s="31">
        <v>63.869845000000005</v>
      </c>
      <c r="BX120" s="27">
        <v>614.50578100000007</v>
      </c>
      <c r="BZ120" s="27">
        <v>788.75313300000005</v>
      </c>
      <c r="CB120" s="27">
        <v>137.47061599999998</v>
      </c>
      <c r="CD120" s="27">
        <v>222.76960999999997</v>
      </c>
      <c r="CE120" s="27">
        <v>278.37683199999998</v>
      </c>
      <c r="CF120" s="27">
        <v>152.950829</v>
      </c>
      <c r="CG120" s="27">
        <v>137.47061599999998</v>
      </c>
      <c r="CI120" s="27">
        <v>839.88812900000005</v>
      </c>
      <c r="CJ120" s="27">
        <v>691.89375399999994</v>
      </c>
      <c r="CK120" s="27">
        <v>691.89375399999994</v>
      </c>
      <c r="CL120" s="27">
        <v>614.50578100000007</v>
      </c>
    </row>
    <row r="121" spans="1:90" ht="16.5" customHeight="1" x14ac:dyDescent="0.25">
      <c r="A121" s="50"/>
      <c r="B121" s="27" t="s">
        <v>213</v>
      </c>
      <c r="C121" s="51" t="s">
        <v>79</v>
      </c>
      <c r="D121" s="52" t="s">
        <v>34</v>
      </c>
      <c r="E121" s="53" t="s">
        <v>58</v>
      </c>
      <c r="F121" s="53"/>
      <c r="G121" s="53"/>
      <c r="H121" s="53">
        <v>377.79621700000001</v>
      </c>
      <c r="I121" s="28" t="s">
        <v>58</v>
      </c>
      <c r="J121" s="47" t="s">
        <v>58</v>
      </c>
      <c r="K121" s="53" t="s">
        <v>58</v>
      </c>
      <c r="L121" s="53" t="s">
        <v>58</v>
      </c>
      <c r="M121" s="53" t="s">
        <v>58</v>
      </c>
      <c r="N121" s="53">
        <v>-37.741838999999992</v>
      </c>
      <c r="O121" s="28" t="s">
        <v>58</v>
      </c>
      <c r="P121" s="47" t="s">
        <v>58</v>
      </c>
      <c r="Q121" s="53" t="s">
        <v>58</v>
      </c>
      <c r="R121" s="53" t="s">
        <v>58</v>
      </c>
      <c r="S121" s="53" t="s">
        <v>58</v>
      </c>
      <c r="T121" s="53">
        <v>-100.736379</v>
      </c>
      <c r="U121" s="28" t="s">
        <v>58</v>
      </c>
      <c r="V121" s="29" t="s">
        <v>58</v>
      </c>
      <c r="W121" s="27"/>
      <c r="X121" s="27" t="s">
        <v>214</v>
      </c>
      <c r="Y121" s="27"/>
      <c r="Z121" s="27"/>
      <c r="AA121" s="30">
        <v>6993.6</v>
      </c>
      <c r="AB121" s="31"/>
      <c r="AC121" s="31">
        <v>658.60616000000005</v>
      </c>
      <c r="AD121" s="31"/>
      <c r="AE121" s="31">
        <v>296.29682300000002</v>
      </c>
      <c r="AF121" s="31"/>
      <c r="AG121" s="31">
        <v>-75.943849999999998</v>
      </c>
      <c r="AH121" s="31"/>
      <c r="AI121" s="31"/>
      <c r="AJ121" s="31"/>
      <c r="AK121" s="31">
        <v>-101.121877</v>
      </c>
      <c r="AL121" s="31">
        <v>-52.913082000000003</v>
      </c>
      <c r="AM121" s="31"/>
      <c r="AN121" s="31">
        <v>-118.586265</v>
      </c>
      <c r="AO121" s="31"/>
      <c r="AP121" s="31"/>
      <c r="AQ121" s="31"/>
      <c r="AR121" s="31">
        <v>-123.83960500000001</v>
      </c>
      <c r="AS121" s="31">
        <v>-74.866962999999998</v>
      </c>
      <c r="AT121" s="31"/>
      <c r="AU121" s="31">
        <v>-53.177534999999992</v>
      </c>
      <c r="AV121" s="31"/>
      <c r="AW121" s="31"/>
      <c r="AX121" s="31"/>
      <c r="AY121" s="31">
        <v>-85.523748999999995</v>
      </c>
      <c r="AZ121" s="31">
        <v>-37.741838999999992</v>
      </c>
      <c r="BA121" s="31"/>
      <c r="BB121" s="31">
        <v>-71.955185999999998</v>
      </c>
      <c r="BC121" s="31"/>
      <c r="BD121" s="31"/>
      <c r="BE121" s="31"/>
      <c r="BF121" s="31">
        <v>-159.95664300000001</v>
      </c>
      <c r="BG121" s="31">
        <v>-100.736379</v>
      </c>
      <c r="BH121" s="30">
        <v>3001.9112280000004</v>
      </c>
      <c r="BI121" s="30">
        <v>3230.438298</v>
      </c>
      <c r="BJ121" s="30">
        <v>3441.4102680000001</v>
      </c>
      <c r="BK121" s="30"/>
      <c r="BL121" s="30"/>
      <c r="BM121" s="30"/>
      <c r="BN121" s="30">
        <v>-1699.4853639999999</v>
      </c>
      <c r="BO121" s="30">
        <v>-2485.1771220000001</v>
      </c>
      <c r="BP121" s="30">
        <v>-2645.0473889999998</v>
      </c>
      <c r="BQ121" s="30"/>
      <c r="BR121" s="30"/>
      <c r="BS121" s="30"/>
      <c r="BT121" s="31">
        <v>228.5107959999998</v>
      </c>
      <c r="BU121" s="31">
        <v>-177.741051</v>
      </c>
      <c r="BV121" s="31">
        <v>46.304976000000003</v>
      </c>
      <c r="BW121" s="31">
        <v>-46.082683000000003</v>
      </c>
      <c r="BX121" s="27">
        <v>-390.94353899999999</v>
      </c>
      <c r="BZ121" s="27">
        <v>-298.72623700000003</v>
      </c>
      <c r="CB121" s="27">
        <v>-715.32239500000003</v>
      </c>
      <c r="CD121" s="27">
        <v>-552.64228300000002</v>
      </c>
      <c r="CE121" s="27">
        <v>-552.64228300000002</v>
      </c>
      <c r="CF121" s="27">
        <v>-552.64228300000002</v>
      </c>
      <c r="CG121" s="27">
        <v>-715.32239500000003</v>
      </c>
      <c r="CJ121" s="27">
        <v>-298.72623700000003</v>
      </c>
      <c r="CK121" s="27">
        <v>-298.72623700000003</v>
      </c>
      <c r="CL121" s="27">
        <v>-390.94353899999999</v>
      </c>
    </row>
    <row r="122" spans="1:90" ht="16.5" customHeight="1" x14ac:dyDescent="0.25">
      <c r="A122" s="50"/>
      <c r="B122" s="27" t="s">
        <v>215</v>
      </c>
      <c r="C122" s="51" t="s">
        <v>79</v>
      </c>
      <c r="D122" s="52" t="s">
        <v>34</v>
      </c>
      <c r="E122" s="53" t="s">
        <v>58</v>
      </c>
      <c r="F122" s="53"/>
      <c r="G122" s="53">
        <v>135.07571100000001</v>
      </c>
      <c r="H122" s="53">
        <v>144.036858</v>
      </c>
      <c r="I122" s="28" t="s">
        <v>58</v>
      </c>
      <c r="J122" s="47" t="s">
        <v>58</v>
      </c>
      <c r="K122" s="53" t="s">
        <v>58</v>
      </c>
      <c r="L122" s="53" t="s">
        <v>58</v>
      </c>
      <c r="M122" s="53">
        <v>41.735492999999998</v>
      </c>
      <c r="N122" s="53">
        <v>54.787143</v>
      </c>
      <c r="O122" s="28" t="s">
        <v>58</v>
      </c>
      <c r="P122" s="47" t="s">
        <v>58</v>
      </c>
      <c r="Q122" s="53" t="s">
        <v>58</v>
      </c>
      <c r="R122" s="53" t="s">
        <v>58</v>
      </c>
      <c r="S122" s="53">
        <v>52.381529</v>
      </c>
      <c r="T122" s="53">
        <v>45.181914999999996</v>
      </c>
      <c r="U122" s="28" t="s">
        <v>58</v>
      </c>
      <c r="V122" s="29" t="s">
        <v>58</v>
      </c>
      <c r="W122" s="27"/>
      <c r="X122" s="27" t="s">
        <v>81</v>
      </c>
      <c r="Y122" s="27"/>
      <c r="Z122" s="27"/>
      <c r="AA122" s="30">
        <v>1637</v>
      </c>
      <c r="AB122" s="31"/>
      <c r="AC122" s="31">
        <v>312.18735700000002</v>
      </c>
      <c r="AD122" s="31">
        <v>151.59634099999994</v>
      </c>
      <c r="AE122" s="31">
        <v>214.882779</v>
      </c>
      <c r="AF122" s="31"/>
      <c r="AG122" s="31">
        <v>106.78364500000001</v>
      </c>
      <c r="AH122" s="31"/>
      <c r="AI122" s="31">
        <v>39.804670999999999</v>
      </c>
      <c r="AJ122" s="31">
        <v>32.604984000000002</v>
      </c>
      <c r="AK122" s="31">
        <v>54.094962000000002</v>
      </c>
      <c r="AL122" s="31">
        <v>49.710096999999998</v>
      </c>
      <c r="AM122" s="31"/>
      <c r="AN122" s="31">
        <v>95.732637999999994</v>
      </c>
      <c r="AO122" s="31"/>
      <c r="AP122" s="31">
        <v>32.250937999999998</v>
      </c>
      <c r="AQ122" s="31">
        <v>25.127616000000017</v>
      </c>
      <c r="AR122" s="31">
        <v>48.475960999999998</v>
      </c>
      <c r="AS122" s="31">
        <v>44.232399000000001</v>
      </c>
      <c r="AT122" s="31"/>
      <c r="AU122" s="31">
        <v>112.355842</v>
      </c>
      <c r="AV122" s="31"/>
      <c r="AW122" s="31">
        <v>41.735492999999998</v>
      </c>
      <c r="AX122" s="31">
        <v>34.279256000000018</v>
      </c>
      <c r="AY122" s="31">
        <v>57.451786999999996</v>
      </c>
      <c r="AZ122" s="31">
        <v>54.787143</v>
      </c>
      <c r="BA122" s="31"/>
      <c r="BB122" s="31">
        <v>82.645263</v>
      </c>
      <c r="BC122" s="31"/>
      <c r="BD122" s="31">
        <v>52.381529</v>
      </c>
      <c r="BE122" s="31">
        <v>169.920817</v>
      </c>
      <c r="BF122" s="31">
        <v>64.493115000000003</v>
      </c>
      <c r="BG122" s="31">
        <v>45.181914999999996</v>
      </c>
      <c r="BH122" s="30">
        <v>-64.492018999999999</v>
      </c>
      <c r="BI122" s="30">
        <v>-115.33490399999999</v>
      </c>
      <c r="BJ122" s="30">
        <v>-249.163116</v>
      </c>
      <c r="BK122" s="30">
        <v>-286.23105599999997</v>
      </c>
      <c r="BL122" s="30">
        <v>-325.67734000000002</v>
      </c>
      <c r="BM122" s="30"/>
      <c r="BN122" s="30">
        <v>320.22053299999999</v>
      </c>
      <c r="BO122" s="30">
        <v>913.52899300000001</v>
      </c>
      <c r="BP122" s="30">
        <v>1085.6281309999999</v>
      </c>
      <c r="BQ122" s="30">
        <v>1516.1798269999999</v>
      </c>
      <c r="BR122" s="30">
        <v>1566.8490859999999</v>
      </c>
      <c r="BS122" s="30"/>
      <c r="BT122" s="31">
        <v>98.814852999999999</v>
      </c>
      <c r="BU122" s="31">
        <v>26.889527000000022</v>
      </c>
      <c r="BV122" s="31">
        <v>12.114616999999996</v>
      </c>
      <c r="BW122" s="31">
        <v>14.513019</v>
      </c>
      <c r="BX122" s="27">
        <v>184.31843400000002</v>
      </c>
      <c r="BZ122" s="27">
        <v>204.086885</v>
      </c>
      <c r="CB122" s="27">
        <v>161.893259</v>
      </c>
      <c r="CD122" s="27">
        <v>331.97737599999999</v>
      </c>
      <c r="CE122" s="27">
        <v>317.05919499999999</v>
      </c>
      <c r="CF122" s="27">
        <v>212.10943999999998</v>
      </c>
      <c r="CG122" s="27">
        <v>161.893259</v>
      </c>
      <c r="CI122" s="27">
        <v>188.25367900000001</v>
      </c>
      <c r="CJ122" s="27">
        <v>214.88069399999998</v>
      </c>
      <c r="CK122" s="27">
        <v>214.88069399999998</v>
      </c>
      <c r="CL122" s="27">
        <v>184.31843400000002</v>
      </c>
    </row>
    <row r="123" spans="1:90" ht="16.5" customHeight="1" x14ac:dyDescent="0.25">
      <c r="A123" s="50"/>
      <c r="B123" s="27" t="s">
        <v>88</v>
      </c>
      <c r="C123" s="51">
        <v>0</v>
      </c>
      <c r="D123" s="52" t="s">
        <v>34</v>
      </c>
      <c r="E123" s="53" t="s">
        <v>58</v>
      </c>
      <c r="F123" s="53"/>
      <c r="G123" s="53">
        <v>387.19925499999999</v>
      </c>
      <c r="H123" s="53">
        <v>241.28109699999999</v>
      </c>
      <c r="I123" s="28" t="s">
        <v>58</v>
      </c>
      <c r="J123" s="47" t="s">
        <v>58</v>
      </c>
      <c r="K123" s="53" t="s">
        <v>58</v>
      </c>
      <c r="L123" s="53" t="s">
        <v>58</v>
      </c>
      <c r="M123" s="53">
        <v>11.116249</v>
      </c>
      <c r="N123" s="53">
        <v>17.434445999999998</v>
      </c>
      <c r="O123" s="28" t="s">
        <v>58</v>
      </c>
      <c r="P123" s="47" t="s">
        <v>58</v>
      </c>
      <c r="Q123" s="53" t="s">
        <v>58</v>
      </c>
      <c r="R123" s="53" t="s">
        <v>58</v>
      </c>
      <c r="S123" s="53">
        <v>3.68452</v>
      </c>
      <c r="T123" s="53">
        <v>15.770102</v>
      </c>
      <c r="U123" s="28" t="s">
        <v>58</v>
      </c>
      <c r="V123" s="29" t="s">
        <v>58</v>
      </c>
      <c r="W123" s="27"/>
      <c r="X123" s="27" t="s">
        <v>81</v>
      </c>
      <c r="Y123" s="27"/>
      <c r="Z123" s="27"/>
      <c r="AA123" s="30">
        <v>614.16669999999999</v>
      </c>
      <c r="AB123" s="31"/>
      <c r="AC123" s="31">
        <v>437.76943500000004</v>
      </c>
      <c r="AD123" s="31">
        <v>323.91689300000007</v>
      </c>
      <c r="AE123" s="31">
        <v>251.00271499999999</v>
      </c>
      <c r="AF123" s="31"/>
      <c r="AG123" s="31">
        <v>56.02577500000001</v>
      </c>
      <c r="AH123" s="31"/>
      <c r="AI123" s="31">
        <v>24.000871000000004</v>
      </c>
      <c r="AJ123" s="31">
        <v>19.411763999999991</v>
      </c>
      <c r="AK123" s="31">
        <v>22.596854</v>
      </c>
      <c r="AL123" s="31">
        <v>24.765090000000001</v>
      </c>
      <c r="AM123" s="31"/>
      <c r="AN123" s="31">
        <v>41.385269999999998</v>
      </c>
      <c r="AO123" s="31"/>
      <c r="AP123" s="31">
        <v>10.032024</v>
      </c>
      <c r="AQ123" s="31">
        <v>6.3882699999999986</v>
      </c>
      <c r="AR123" s="31">
        <v>10.80668</v>
      </c>
      <c r="AS123" s="31">
        <v>17.023347999999999</v>
      </c>
      <c r="AT123" s="31"/>
      <c r="AU123" s="31">
        <v>42.193913999999999</v>
      </c>
      <c r="AV123" s="31"/>
      <c r="AW123" s="31">
        <v>11.116249</v>
      </c>
      <c r="AX123" s="31">
        <v>7.3425879999999992</v>
      </c>
      <c r="AY123" s="31">
        <v>11.405385000000001</v>
      </c>
      <c r="AZ123" s="31">
        <v>17.434445999999998</v>
      </c>
      <c r="BA123" s="31"/>
      <c r="BB123" s="31">
        <v>33.450704000000002</v>
      </c>
      <c r="BC123" s="31"/>
      <c r="BD123" s="31">
        <v>3.68452</v>
      </c>
      <c r="BE123" s="31">
        <v>21.301268999999998</v>
      </c>
      <c r="BF123" s="31">
        <v>8.3401309999999995</v>
      </c>
      <c r="BG123" s="31">
        <v>15.770102</v>
      </c>
      <c r="BH123" s="30">
        <v>11.384244999999996</v>
      </c>
      <c r="BI123" s="30">
        <v>-25.419317999999997</v>
      </c>
      <c r="BJ123" s="30">
        <v>7.3780889999999992</v>
      </c>
      <c r="BK123" s="30">
        <v>7.8076670000000092</v>
      </c>
      <c r="BL123" s="30">
        <v>120.08990299999999</v>
      </c>
      <c r="BM123" s="30"/>
      <c r="BN123" s="30">
        <v>60.829208000000001</v>
      </c>
      <c r="BO123" s="30">
        <v>206.11793800000001</v>
      </c>
      <c r="BP123" s="30">
        <v>214.45806899999999</v>
      </c>
      <c r="BQ123" s="30">
        <v>332.07371000000001</v>
      </c>
      <c r="BR123" s="30">
        <v>335.564482</v>
      </c>
      <c r="BS123" s="30"/>
      <c r="BT123" s="31">
        <v>188.65300499999995</v>
      </c>
      <c r="BU123" s="31">
        <v>-0.43953799999999987</v>
      </c>
      <c r="BV123" s="31">
        <v>8.0410649999999979</v>
      </c>
      <c r="BW123" s="31">
        <v>5.2042030000000006</v>
      </c>
      <c r="BX123" s="27">
        <v>69.571148000000008</v>
      </c>
      <c r="BZ123" s="27">
        <v>60.941886999999994</v>
      </c>
      <c r="CB123" s="27">
        <v>53.267647000000004</v>
      </c>
      <c r="CD123" s="27">
        <v>49.096021999999998</v>
      </c>
      <c r="CE123" s="27">
        <v>63.092103999999999</v>
      </c>
      <c r="CF123" s="27">
        <v>60.153435999999999</v>
      </c>
      <c r="CG123" s="27">
        <v>53.267647000000004</v>
      </c>
      <c r="CI123" s="27">
        <v>47.298668000000006</v>
      </c>
      <c r="CJ123" s="27">
        <v>81.416070999999988</v>
      </c>
      <c r="CK123" s="27">
        <v>81.416070999999988</v>
      </c>
      <c r="CL123" s="27">
        <v>69.571148000000008</v>
      </c>
    </row>
    <row r="124" spans="1:90" ht="16.5" customHeight="1" x14ac:dyDescent="0.25">
      <c r="A124" s="50"/>
      <c r="B124" s="27" t="s">
        <v>89</v>
      </c>
      <c r="C124" s="51">
        <v>0</v>
      </c>
      <c r="D124" s="52" t="s">
        <v>34</v>
      </c>
      <c r="E124" s="53" t="s">
        <v>58</v>
      </c>
      <c r="F124" s="53"/>
      <c r="G124" s="53">
        <v>291.57865800000002</v>
      </c>
      <c r="H124" s="53">
        <v>304.52844900000002</v>
      </c>
      <c r="I124" s="28" t="s">
        <v>58</v>
      </c>
      <c r="J124" s="47" t="s">
        <v>58</v>
      </c>
      <c r="K124" s="53" t="s">
        <v>58</v>
      </c>
      <c r="L124" s="53" t="s">
        <v>58</v>
      </c>
      <c r="M124" s="53">
        <v>16.33051</v>
      </c>
      <c r="N124" s="53">
        <v>55.989104000000005</v>
      </c>
      <c r="O124" s="28" t="s">
        <v>58</v>
      </c>
      <c r="P124" s="47" t="s">
        <v>58</v>
      </c>
      <c r="Q124" s="53" t="s">
        <v>58</v>
      </c>
      <c r="R124" s="53" t="s">
        <v>58</v>
      </c>
      <c r="S124" s="53">
        <v>14.339432000000002</v>
      </c>
      <c r="T124" s="53">
        <v>31.09234</v>
      </c>
      <c r="U124" s="28" t="s">
        <v>58</v>
      </c>
      <c r="V124" s="29" t="s">
        <v>58</v>
      </c>
      <c r="W124" s="27"/>
      <c r="X124" s="27" t="s">
        <v>81</v>
      </c>
      <c r="Y124" s="27"/>
      <c r="Z124" s="27"/>
      <c r="AA124" s="30">
        <v>1575.6885</v>
      </c>
      <c r="AB124" s="31"/>
      <c r="AC124" s="31">
        <v>544.17610100000002</v>
      </c>
      <c r="AD124" s="31">
        <v>271.05254500000001</v>
      </c>
      <c r="AE124" s="31">
        <v>297.63953900000001</v>
      </c>
      <c r="AF124" s="31"/>
      <c r="AG124" s="31">
        <v>141.05711199999999</v>
      </c>
      <c r="AH124" s="31"/>
      <c r="AI124" s="31">
        <v>34.409474000000003</v>
      </c>
      <c r="AJ124" s="31">
        <v>36.928346000000005</v>
      </c>
      <c r="AK124" s="31">
        <v>63.199285000000003</v>
      </c>
      <c r="AL124" s="31">
        <v>79.853016999999994</v>
      </c>
      <c r="AM124" s="31"/>
      <c r="AN124" s="31">
        <v>89.799164000000005</v>
      </c>
      <c r="AO124" s="31"/>
      <c r="AP124" s="31">
        <v>9.3380480000000006</v>
      </c>
      <c r="AQ124" s="31">
        <v>8.5404389999999921</v>
      </c>
      <c r="AR124" s="31">
        <v>34.232165000000002</v>
      </c>
      <c r="AS124" s="31">
        <v>51.297159999999998</v>
      </c>
      <c r="AT124" s="31"/>
      <c r="AU124" s="31">
        <v>98.767298000000011</v>
      </c>
      <c r="AV124" s="31"/>
      <c r="AW124" s="31">
        <v>16.33051</v>
      </c>
      <c r="AX124" s="31">
        <v>14.782872999999993</v>
      </c>
      <c r="AY124" s="31">
        <v>39.704781999999994</v>
      </c>
      <c r="AZ124" s="31">
        <v>55.989104000000005</v>
      </c>
      <c r="BA124" s="31"/>
      <c r="BB124" s="31">
        <v>61.954360999999992</v>
      </c>
      <c r="BC124" s="31"/>
      <c r="BD124" s="31">
        <v>14.339432000000002</v>
      </c>
      <c r="BE124" s="31">
        <v>37.088824000000017</v>
      </c>
      <c r="BF124" s="31">
        <v>24.239387000000001</v>
      </c>
      <c r="BG124" s="31">
        <v>31.09234</v>
      </c>
      <c r="BH124" s="30"/>
      <c r="BI124" s="30">
        <v>268.26776799999999</v>
      </c>
      <c r="BJ124" s="30">
        <v>197.825108</v>
      </c>
      <c r="BK124" s="30">
        <v>196.44325399999997</v>
      </c>
      <c r="BL124" s="30">
        <v>217.120159</v>
      </c>
      <c r="BM124" s="30"/>
      <c r="BN124" s="30"/>
      <c r="BO124" s="30">
        <v>431.79898200000002</v>
      </c>
      <c r="BP124" s="30">
        <v>503.454565</v>
      </c>
      <c r="BQ124" s="30">
        <v>601.48831299999995</v>
      </c>
      <c r="BR124" s="30">
        <v>616.46650799999998</v>
      </c>
      <c r="BS124" s="30"/>
      <c r="BT124" s="31">
        <v>174.92962499999999</v>
      </c>
      <c r="BU124" s="31">
        <v>25.560416000000004</v>
      </c>
      <c r="BV124" s="31"/>
      <c r="BW124" s="31"/>
      <c r="BX124" s="27">
        <v>151.29708499999998</v>
      </c>
      <c r="BZ124" s="27">
        <v>153.254953</v>
      </c>
      <c r="CB124" s="27">
        <v>82.079456999999991</v>
      </c>
      <c r="CD124" s="27">
        <v>106.75998300000001</v>
      </c>
      <c r="CE124" s="27">
        <v>123.28257200000002</v>
      </c>
      <c r="CF124" s="27">
        <v>102.112382</v>
      </c>
      <c r="CG124" s="27">
        <v>82.079456999999991</v>
      </c>
      <c r="CI124" s="27">
        <v>126.80726899999998</v>
      </c>
      <c r="CJ124" s="27">
        <v>165.441451</v>
      </c>
      <c r="CK124" s="27">
        <v>165.441451</v>
      </c>
      <c r="CL124" s="27">
        <v>151.29708499999998</v>
      </c>
    </row>
    <row r="125" spans="1:90" ht="16.5" customHeight="1" x14ac:dyDescent="0.25">
      <c r="A125" s="50"/>
      <c r="B125" s="27" t="s">
        <v>216</v>
      </c>
      <c r="C125" s="51" t="s">
        <v>79</v>
      </c>
      <c r="D125" s="52" t="s">
        <v>34</v>
      </c>
      <c r="E125" s="53" t="s">
        <v>58</v>
      </c>
      <c r="F125" s="53"/>
      <c r="G125" s="53">
        <v>150.24236500000001</v>
      </c>
      <c r="H125" s="53">
        <v>126.277919</v>
      </c>
      <c r="I125" s="28" t="s">
        <v>58</v>
      </c>
      <c r="J125" s="47" t="s">
        <v>58</v>
      </c>
      <c r="K125" s="53" t="s">
        <v>58</v>
      </c>
      <c r="L125" s="53" t="s">
        <v>58</v>
      </c>
      <c r="M125" s="53">
        <v>12.369137</v>
      </c>
      <c r="N125" s="53">
        <v>25.317240999999999</v>
      </c>
      <c r="O125" s="28" t="s">
        <v>58</v>
      </c>
      <c r="P125" s="47" t="s">
        <v>58</v>
      </c>
      <c r="Q125" s="53" t="s">
        <v>58</v>
      </c>
      <c r="R125" s="53" t="s">
        <v>58</v>
      </c>
      <c r="S125" s="53">
        <v>15.310292</v>
      </c>
      <c r="T125" s="53">
        <v>29.631557000000001</v>
      </c>
      <c r="U125" s="28" t="s">
        <v>58</v>
      </c>
      <c r="V125" s="29" t="s">
        <v>58</v>
      </c>
      <c r="W125" s="27"/>
      <c r="X125" s="27" t="s">
        <v>81</v>
      </c>
      <c r="Y125" s="27"/>
      <c r="Z125" s="27"/>
      <c r="AA125" s="30">
        <v>892.51874999999995</v>
      </c>
      <c r="AB125" s="31"/>
      <c r="AC125" s="31">
        <v>242.03452899999996</v>
      </c>
      <c r="AD125" s="31">
        <v>147.99013300000001</v>
      </c>
      <c r="AE125" s="31">
        <v>121.754881</v>
      </c>
      <c r="AF125" s="31"/>
      <c r="AG125" s="31">
        <v>59.455860000000001</v>
      </c>
      <c r="AH125" s="31"/>
      <c r="AI125" s="31">
        <v>19.534109999999998</v>
      </c>
      <c r="AJ125" s="31">
        <v>13.895566000000002</v>
      </c>
      <c r="AK125" s="31">
        <v>20.931846</v>
      </c>
      <c r="AL125" s="31">
        <v>29.891843000000001</v>
      </c>
      <c r="AM125" s="31"/>
      <c r="AN125" s="31">
        <v>49.930866999999999</v>
      </c>
      <c r="AO125" s="31"/>
      <c r="AP125" s="31">
        <v>12.36214</v>
      </c>
      <c r="AQ125" s="31">
        <v>7.8736839999999972</v>
      </c>
      <c r="AR125" s="31">
        <v>16.346934000000001</v>
      </c>
      <c r="AS125" s="31">
        <v>24.164770000000001</v>
      </c>
      <c r="AT125" s="31"/>
      <c r="AU125" s="31">
        <v>51.290840000000003</v>
      </c>
      <c r="AV125" s="31"/>
      <c r="AW125" s="31">
        <v>12.369137</v>
      </c>
      <c r="AX125" s="31">
        <v>9.6827749999999959</v>
      </c>
      <c r="AY125" s="31">
        <v>19.786836999999998</v>
      </c>
      <c r="AZ125" s="31">
        <v>25.317240999999999</v>
      </c>
      <c r="BA125" s="31"/>
      <c r="BB125" s="31">
        <v>59.633057000000008</v>
      </c>
      <c r="BC125" s="31"/>
      <c r="BD125" s="31">
        <v>15.310292</v>
      </c>
      <c r="BE125" s="31">
        <v>8.3974809999999991</v>
      </c>
      <c r="BF125" s="31">
        <v>31.071294000000002</v>
      </c>
      <c r="BG125" s="31">
        <v>29.631557000000001</v>
      </c>
      <c r="BH125" s="30">
        <v>-82.480942999999996</v>
      </c>
      <c r="BI125" s="30">
        <v>-109.817729</v>
      </c>
      <c r="BJ125" s="30">
        <v>-76.748733999999985</v>
      </c>
      <c r="BK125" s="30">
        <v>-119.69881500000001</v>
      </c>
      <c r="BL125" s="30">
        <v>-142.242671</v>
      </c>
      <c r="BM125" s="30"/>
      <c r="BN125" s="30">
        <v>233.575963</v>
      </c>
      <c r="BO125" s="30">
        <v>339.631079</v>
      </c>
      <c r="BP125" s="30">
        <v>379.09311100000002</v>
      </c>
      <c r="BQ125" s="30">
        <v>509.86809499999998</v>
      </c>
      <c r="BR125" s="30">
        <v>525.41241500000001</v>
      </c>
      <c r="BS125" s="30"/>
      <c r="BT125" s="31">
        <v>95.521573999999987</v>
      </c>
      <c r="BU125" s="31">
        <v>7.2165390000000027</v>
      </c>
      <c r="BV125" s="31">
        <v>5.9991910000000006</v>
      </c>
      <c r="BW125" s="31">
        <v>6.6014990000000004</v>
      </c>
      <c r="BX125" s="27">
        <v>74.463228000000001</v>
      </c>
      <c r="BZ125" s="27">
        <v>80.760451999999987</v>
      </c>
      <c r="CB125" s="27">
        <v>97.220760999999996</v>
      </c>
      <c r="CD125" s="27">
        <v>84.410623000000015</v>
      </c>
      <c r="CE125" s="27">
        <v>99.101832000000002</v>
      </c>
      <c r="CF125" s="27">
        <v>122.22181</v>
      </c>
      <c r="CG125" s="27">
        <v>97.220760999999996</v>
      </c>
      <c r="CI125" s="27">
        <v>67.155989999999989</v>
      </c>
      <c r="CJ125" s="27">
        <v>87.033526000000009</v>
      </c>
      <c r="CK125" s="27">
        <v>87.033526000000009</v>
      </c>
      <c r="CL125" s="27">
        <v>74.463228000000001</v>
      </c>
    </row>
    <row r="126" spans="1:90" ht="16.5" customHeight="1" x14ac:dyDescent="0.25">
      <c r="A126" s="50"/>
      <c r="B126" s="27" t="s">
        <v>217</v>
      </c>
      <c r="C126" s="51" t="s">
        <v>79</v>
      </c>
      <c r="D126" s="52" t="s">
        <v>34</v>
      </c>
      <c r="E126" s="53" t="s">
        <v>58</v>
      </c>
      <c r="F126" s="53"/>
      <c r="G126" s="53">
        <v>1620.0183430000002</v>
      </c>
      <c r="H126" s="53">
        <v>701.461816</v>
      </c>
      <c r="I126" s="28" t="s">
        <v>58</v>
      </c>
      <c r="J126" s="47" t="s">
        <v>58</v>
      </c>
      <c r="K126" s="53" t="s">
        <v>58</v>
      </c>
      <c r="L126" s="53" t="s">
        <v>58</v>
      </c>
      <c r="M126" s="53">
        <v>431.41090199999996</v>
      </c>
      <c r="N126" s="53">
        <v>117.77449399999999</v>
      </c>
      <c r="O126" s="28" t="s">
        <v>58</v>
      </c>
      <c r="P126" s="47" t="s">
        <v>58</v>
      </c>
      <c r="Q126" s="53" t="s">
        <v>58</v>
      </c>
      <c r="R126" s="53" t="s">
        <v>58</v>
      </c>
      <c r="S126" s="53">
        <v>270.03701599999999</v>
      </c>
      <c r="T126" s="53">
        <v>60.184781999999998</v>
      </c>
      <c r="U126" s="28" t="s">
        <v>58</v>
      </c>
      <c r="V126" s="29" t="s">
        <v>58</v>
      </c>
      <c r="W126" s="27"/>
      <c r="X126" s="27" t="s">
        <v>81</v>
      </c>
      <c r="Y126" s="27"/>
      <c r="Z126" s="27"/>
      <c r="AA126" s="30">
        <v>9636.7999999999993</v>
      </c>
      <c r="AB126" s="31"/>
      <c r="AC126" s="31">
        <v>1083.347487</v>
      </c>
      <c r="AD126" s="31">
        <v>1400.7632869999998</v>
      </c>
      <c r="AE126" s="31">
        <v>930.092986</v>
      </c>
      <c r="AF126" s="31"/>
      <c r="AG126" s="31">
        <v>94.350160000000002</v>
      </c>
      <c r="AH126" s="31"/>
      <c r="AI126" s="31">
        <v>393.44276400000001</v>
      </c>
      <c r="AJ126" s="31">
        <v>285.00108400000005</v>
      </c>
      <c r="AK126" s="31">
        <v>166.33020500000001</v>
      </c>
      <c r="AL126" s="31">
        <v>76.712292000000005</v>
      </c>
      <c r="AM126" s="31"/>
      <c r="AN126" s="31">
        <v>80.463939999999994</v>
      </c>
      <c r="AO126" s="31"/>
      <c r="AP126" s="31">
        <v>376.95245899999998</v>
      </c>
      <c r="AQ126" s="31">
        <v>272.01486399999999</v>
      </c>
      <c r="AR126" s="31">
        <v>158.94997499999999</v>
      </c>
      <c r="AS126" s="31">
        <v>69.978419000000002</v>
      </c>
      <c r="AT126" s="31"/>
      <c r="AU126" s="31">
        <v>167.34587299999998</v>
      </c>
      <c r="AV126" s="31"/>
      <c r="AW126" s="31">
        <v>431.41090199999996</v>
      </c>
      <c r="AX126" s="31">
        <v>321.66464299999996</v>
      </c>
      <c r="AY126" s="31">
        <v>201.208744</v>
      </c>
      <c r="AZ126" s="31">
        <v>117.77449399999999</v>
      </c>
      <c r="BA126" s="31"/>
      <c r="BB126" s="31">
        <v>80.312364000000002</v>
      </c>
      <c r="BC126" s="31"/>
      <c r="BD126" s="31">
        <v>270.03701599999999</v>
      </c>
      <c r="BE126" s="31">
        <v>272.11938899999996</v>
      </c>
      <c r="BF126" s="31">
        <v>121.017071</v>
      </c>
      <c r="BG126" s="31">
        <v>60.184781999999998</v>
      </c>
      <c r="BH126" s="30">
        <v>395.14491999999996</v>
      </c>
      <c r="BI126" s="30">
        <v>4.828472000000005</v>
      </c>
      <c r="BJ126" s="30">
        <v>-21.139579999999995</v>
      </c>
      <c r="BK126" s="30">
        <v>-126.28079000000001</v>
      </c>
      <c r="BL126" s="30">
        <v>-22.142717000000061</v>
      </c>
      <c r="BM126" s="30"/>
      <c r="BN126" s="30">
        <v>360.340012</v>
      </c>
      <c r="BO126" s="30">
        <v>917.34719900000005</v>
      </c>
      <c r="BP126" s="30">
        <v>1027.574515</v>
      </c>
      <c r="BQ126" s="30">
        <v>1640.2694710000001</v>
      </c>
      <c r="BR126" s="30">
        <v>2043.8844529999999</v>
      </c>
      <c r="BS126" s="30"/>
      <c r="BT126" s="31">
        <v>261.563897</v>
      </c>
      <c r="BU126" s="31">
        <v>40.971159000000007</v>
      </c>
      <c r="BV126" s="31">
        <v>74.593434000000002</v>
      </c>
      <c r="BW126" s="31"/>
      <c r="BX126" s="27">
        <v>234.50836600000002</v>
      </c>
      <c r="BZ126" s="27">
        <v>690.21925999999996</v>
      </c>
      <c r="CB126" s="27">
        <v>91.421698000000006</v>
      </c>
      <c r="CD126" s="27">
        <v>723.35825799999998</v>
      </c>
      <c r="CE126" s="27">
        <v>473.44882399999995</v>
      </c>
      <c r="CF126" s="27">
        <v>203.40949799999999</v>
      </c>
      <c r="CG126" s="27">
        <v>91.421698000000006</v>
      </c>
      <c r="CI126" s="27">
        <v>1072.0587829999999</v>
      </c>
      <c r="CJ126" s="27">
        <v>394.74595099999999</v>
      </c>
      <c r="CK126" s="27">
        <v>394.74595099999999</v>
      </c>
      <c r="CL126" s="27">
        <v>234.50836600000002</v>
      </c>
    </row>
    <row r="127" spans="1:90" ht="16.5" customHeight="1" x14ac:dyDescent="0.25">
      <c r="A127" s="50"/>
      <c r="B127" s="27" t="s">
        <v>218</v>
      </c>
      <c r="C127" s="51" t="s">
        <v>79</v>
      </c>
      <c r="D127" s="52" t="s">
        <v>34</v>
      </c>
      <c r="E127" s="53" t="s">
        <v>58</v>
      </c>
      <c r="F127" s="53"/>
      <c r="G127" s="53">
        <v>775.09632399999987</v>
      </c>
      <c r="H127" s="53">
        <v>678.64395400000001</v>
      </c>
      <c r="I127" s="28" t="s">
        <v>58</v>
      </c>
      <c r="J127" s="47" t="s">
        <v>58</v>
      </c>
      <c r="K127" s="53" t="s">
        <v>58</v>
      </c>
      <c r="L127" s="53" t="s">
        <v>58</v>
      </c>
      <c r="M127" s="53">
        <v>50.864568999999996</v>
      </c>
      <c r="N127" s="53">
        <v>124.521411</v>
      </c>
      <c r="O127" s="28" t="s">
        <v>58</v>
      </c>
      <c r="P127" s="47" t="s">
        <v>58</v>
      </c>
      <c r="Q127" s="53" t="s">
        <v>58</v>
      </c>
      <c r="R127" s="53" t="s">
        <v>58</v>
      </c>
      <c r="S127" s="53">
        <v>43.713262999999998</v>
      </c>
      <c r="T127" s="53">
        <v>113.072</v>
      </c>
      <c r="U127" s="28" t="s">
        <v>58</v>
      </c>
      <c r="V127" s="29" t="s">
        <v>58</v>
      </c>
      <c r="W127" s="27"/>
      <c r="X127" s="27" t="s">
        <v>81</v>
      </c>
      <c r="Y127" s="27"/>
      <c r="Z127" s="27"/>
      <c r="AA127" s="30">
        <v>5577</v>
      </c>
      <c r="AB127" s="31"/>
      <c r="AC127" s="31">
        <v>1308.4842860000001</v>
      </c>
      <c r="AD127" s="31">
        <v>625.73480999999992</v>
      </c>
      <c r="AE127" s="31">
        <v>680.45203000000004</v>
      </c>
      <c r="AF127" s="31"/>
      <c r="AG127" s="31">
        <v>377.46085499999998</v>
      </c>
      <c r="AH127" s="31"/>
      <c r="AI127" s="31">
        <v>106.705714</v>
      </c>
      <c r="AJ127" s="31">
        <v>68.385471999999936</v>
      </c>
      <c r="AK127" s="31">
        <v>140.36112399999999</v>
      </c>
      <c r="AL127" s="31">
        <v>172.66723999999999</v>
      </c>
      <c r="AM127" s="31"/>
      <c r="AN127" s="31">
        <v>280.592196</v>
      </c>
      <c r="AO127" s="31"/>
      <c r="AP127" s="31">
        <v>35.333903999999997</v>
      </c>
      <c r="AQ127" s="31">
        <v>9.3641909999999484</v>
      </c>
      <c r="AR127" s="31">
        <v>85.602700999999996</v>
      </c>
      <c r="AS127" s="31">
        <v>117.622818</v>
      </c>
      <c r="AT127" s="31"/>
      <c r="AU127" s="31">
        <v>294.135784</v>
      </c>
      <c r="AV127" s="31"/>
      <c r="AW127" s="31">
        <v>50.864568999999996</v>
      </c>
      <c r="AX127" s="31">
        <v>16.875869999999942</v>
      </c>
      <c r="AY127" s="31">
        <v>92.576353000000026</v>
      </c>
      <c r="AZ127" s="31">
        <v>124.521411</v>
      </c>
      <c r="BA127" s="31"/>
      <c r="BB127" s="31">
        <v>254.577628</v>
      </c>
      <c r="BC127" s="31"/>
      <c r="BD127" s="31">
        <v>43.713262999999998</v>
      </c>
      <c r="BE127" s="31">
        <v>469.32529300000004</v>
      </c>
      <c r="BF127" s="31">
        <v>91.879036999999997</v>
      </c>
      <c r="BG127" s="31">
        <v>113.072</v>
      </c>
      <c r="BH127" s="30">
        <v>554.17906400000004</v>
      </c>
      <c r="BI127" s="30">
        <v>1076.825288</v>
      </c>
      <c r="BJ127" s="30">
        <v>1226.8729710000002</v>
      </c>
      <c r="BK127" s="30">
        <v>1382.198275</v>
      </c>
      <c r="BL127" s="30">
        <v>1550.3453379999999</v>
      </c>
      <c r="BM127" s="30"/>
      <c r="BN127" s="30">
        <v>296.60406</v>
      </c>
      <c r="BO127" s="30">
        <v>900.39762199999996</v>
      </c>
      <c r="BP127" s="30">
        <v>994.69918900000005</v>
      </c>
      <c r="BQ127" s="30">
        <v>1948.572056</v>
      </c>
      <c r="BR127" s="30">
        <v>1984.3117440000001</v>
      </c>
      <c r="BS127" s="30"/>
      <c r="BT127" s="31">
        <v>477.1002719999999</v>
      </c>
      <c r="BU127" s="31">
        <v>83.487844999999993</v>
      </c>
      <c r="BV127" s="31">
        <v>92.226020000000005</v>
      </c>
      <c r="BW127" s="31">
        <v>56.368451</v>
      </c>
      <c r="BX127" s="27">
        <v>520.32549699999993</v>
      </c>
      <c r="BZ127" s="27">
        <v>403.58800699999995</v>
      </c>
      <c r="CB127" s="27">
        <v>502.588145</v>
      </c>
      <c r="CD127" s="27">
        <v>717.98959300000001</v>
      </c>
      <c r="CE127" s="27">
        <v>815.78195800000003</v>
      </c>
      <c r="CF127" s="27">
        <v>519.35520500000007</v>
      </c>
      <c r="CG127" s="27">
        <v>502.588145</v>
      </c>
      <c r="CI127" s="27">
        <v>284.83820299999996</v>
      </c>
      <c r="CJ127" s="27">
        <v>529.41400500000009</v>
      </c>
      <c r="CK127" s="27">
        <v>529.41400500000009</v>
      </c>
      <c r="CL127" s="27">
        <v>520.32549699999993</v>
      </c>
    </row>
    <row r="128" spans="1:90" ht="16.5" customHeight="1" x14ac:dyDescent="0.25">
      <c r="A128" s="50"/>
      <c r="B128" s="27" t="s">
        <v>219</v>
      </c>
      <c r="C128" s="51" t="s">
        <v>79</v>
      </c>
      <c r="D128" s="52" t="s">
        <v>34</v>
      </c>
      <c r="E128" s="53" t="s">
        <v>58</v>
      </c>
      <c r="F128" s="53"/>
      <c r="G128" s="53">
        <v>101.729277</v>
      </c>
      <c r="H128" s="53">
        <v>64.248790999999997</v>
      </c>
      <c r="I128" s="28" t="s">
        <v>58</v>
      </c>
      <c r="J128" s="47" t="s">
        <v>58</v>
      </c>
      <c r="K128" s="53" t="s">
        <v>58</v>
      </c>
      <c r="L128" s="53" t="s">
        <v>58</v>
      </c>
      <c r="M128" s="53">
        <v>16.566924</v>
      </c>
      <c r="N128" s="53">
        <v>6.3563720000000004</v>
      </c>
      <c r="O128" s="28" t="s">
        <v>58</v>
      </c>
      <c r="P128" s="47" t="s">
        <v>58</v>
      </c>
      <c r="Q128" s="53" t="s">
        <v>58</v>
      </c>
      <c r="R128" s="53" t="s">
        <v>58</v>
      </c>
      <c r="S128" s="53">
        <v>9.6567480000000003</v>
      </c>
      <c r="T128" s="53">
        <v>3.678023</v>
      </c>
      <c r="U128" s="28" t="s">
        <v>58</v>
      </c>
      <c r="V128" s="29" t="s">
        <v>58</v>
      </c>
      <c r="W128" s="27"/>
      <c r="X128" s="27" t="s">
        <v>81</v>
      </c>
      <c r="Y128" s="27"/>
      <c r="Z128" s="27"/>
      <c r="AA128" s="30">
        <v>632.11199999999997</v>
      </c>
      <c r="AB128" s="31"/>
      <c r="AC128" s="31">
        <v>126.01764900000001</v>
      </c>
      <c r="AD128" s="31">
        <v>80.736726999999973</v>
      </c>
      <c r="AE128" s="31">
        <v>83.302256</v>
      </c>
      <c r="AF128" s="31"/>
      <c r="AG128" s="31">
        <v>35.809144000000003</v>
      </c>
      <c r="AH128" s="31"/>
      <c r="AI128" s="31">
        <v>32.148023999999999</v>
      </c>
      <c r="AJ128" s="31">
        <v>30.544838999999996</v>
      </c>
      <c r="AK128" s="31">
        <v>17.071311000000001</v>
      </c>
      <c r="AL128" s="31">
        <v>17.639212000000001</v>
      </c>
      <c r="AM128" s="31"/>
      <c r="AN128" s="31">
        <v>9.2318040000000003</v>
      </c>
      <c r="AO128" s="31"/>
      <c r="AP128" s="31">
        <v>13.992983000000001</v>
      </c>
      <c r="AQ128" s="31">
        <v>11.155605000000005</v>
      </c>
      <c r="AR128" s="31">
        <v>4.3561839999999998</v>
      </c>
      <c r="AS128" s="31">
        <v>5.3884999999999996</v>
      </c>
      <c r="AT128" s="31"/>
      <c r="AU128" s="31">
        <v>11.124773000000001</v>
      </c>
      <c r="AV128" s="31"/>
      <c r="AW128" s="31">
        <v>16.566924</v>
      </c>
      <c r="AX128" s="31">
        <v>11.640923000000004</v>
      </c>
      <c r="AY128" s="31">
        <v>7.0837909999999988</v>
      </c>
      <c r="AZ128" s="31">
        <v>6.3563720000000004</v>
      </c>
      <c r="BA128" s="31"/>
      <c r="BB128" s="31">
        <v>7.6209450000000007</v>
      </c>
      <c r="BC128" s="31"/>
      <c r="BD128" s="31">
        <v>9.6567480000000003</v>
      </c>
      <c r="BE128" s="31">
        <v>10.934901999999999</v>
      </c>
      <c r="BF128" s="31">
        <v>0.57351799999999997</v>
      </c>
      <c r="BG128" s="31">
        <v>3.678023</v>
      </c>
      <c r="BH128" s="30">
        <v>14.830233999999999</v>
      </c>
      <c r="BI128" s="30">
        <v>18.178431</v>
      </c>
      <c r="BJ128" s="30">
        <v>24.506611000000003</v>
      </c>
      <c r="BK128" s="30">
        <v>37.677759000000009</v>
      </c>
      <c r="BL128" s="30">
        <v>41.975493999999998</v>
      </c>
      <c r="BM128" s="30"/>
      <c r="BN128" s="30">
        <v>40.333286000000001</v>
      </c>
      <c r="BO128" s="30">
        <v>53.243865</v>
      </c>
      <c r="BP128" s="30">
        <v>96.255359999999996</v>
      </c>
      <c r="BQ128" s="30">
        <v>114.677295</v>
      </c>
      <c r="BR128" s="30">
        <v>118.48471600000001</v>
      </c>
      <c r="BS128" s="30"/>
      <c r="BT128" s="31">
        <v>40.965011000000004</v>
      </c>
      <c r="BU128" s="31">
        <v>4.2902930000000001</v>
      </c>
      <c r="BV128" s="31">
        <v>5.1273590000000002</v>
      </c>
      <c r="BW128" s="31">
        <v>3.5361799999999999</v>
      </c>
      <c r="BX128" s="27">
        <v>17.692518999999997</v>
      </c>
      <c r="BZ128" s="27">
        <v>29.849487000000003</v>
      </c>
      <c r="CB128" s="27">
        <v>20.886592999999998</v>
      </c>
      <c r="CD128" s="27">
        <v>24.843191000000001</v>
      </c>
      <c r="CE128" s="27">
        <v>19.129365</v>
      </c>
      <c r="CF128" s="27">
        <v>19.138306999999998</v>
      </c>
      <c r="CG128" s="27">
        <v>20.886592999999998</v>
      </c>
      <c r="CI128" s="27">
        <v>41.648010000000014</v>
      </c>
      <c r="CJ128" s="27">
        <v>20.486016999999997</v>
      </c>
      <c r="CK128" s="27">
        <v>20.486016999999997</v>
      </c>
      <c r="CL128" s="27">
        <v>17.692518999999997</v>
      </c>
    </row>
    <row r="129" spans="1:90" ht="16.5" customHeight="1" x14ac:dyDescent="0.25">
      <c r="A129" s="50"/>
      <c r="B129" s="27" t="s">
        <v>220</v>
      </c>
      <c r="C129" s="51" t="s">
        <v>79</v>
      </c>
      <c r="D129" s="52" t="s">
        <v>538</v>
      </c>
      <c r="E129" s="53" t="s">
        <v>58</v>
      </c>
      <c r="F129" s="53"/>
      <c r="G129" s="53">
        <v>173.50299999999999</v>
      </c>
      <c r="H129" s="53">
        <v>153.66200000000001</v>
      </c>
      <c r="I129" s="28" t="s">
        <v>58</v>
      </c>
      <c r="J129" s="47" t="s">
        <v>58</v>
      </c>
      <c r="K129" s="53" t="s">
        <v>58</v>
      </c>
      <c r="L129" s="53" t="s">
        <v>58</v>
      </c>
      <c r="M129" s="53" t="s">
        <v>58</v>
      </c>
      <c r="N129" s="53" t="s">
        <v>58</v>
      </c>
      <c r="O129" s="28" t="s">
        <v>58</v>
      </c>
      <c r="P129" s="47" t="s">
        <v>58</v>
      </c>
      <c r="Q129" s="53" t="s">
        <v>58</v>
      </c>
      <c r="R129" s="53" t="s">
        <v>58</v>
      </c>
      <c r="S129" s="53">
        <v>70.289000000000001</v>
      </c>
      <c r="T129" s="53">
        <v>86.680999999999997</v>
      </c>
      <c r="U129" s="28" t="s">
        <v>58</v>
      </c>
      <c r="V129" s="29" t="s">
        <v>58</v>
      </c>
      <c r="W129" s="27"/>
      <c r="X129" s="27" t="s">
        <v>81</v>
      </c>
      <c r="Y129" s="27"/>
      <c r="Z129" s="27"/>
      <c r="AA129" s="30">
        <v>2322.88</v>
      </c>
      <c r="AB129" s="31"/>
      <c r="AC129" s="31">
        <v>272.53399999999999</v>
      </c>
      <c r="AD129" s="31"/>
      <c r="AE129" s="31"/>
      <c r="AF129" s="31"/>
      <c r="AG129" s="31"/>
      <c r="AH129" s="31"/>
      <c r="AI129" s="31"/>
      <c r="AJ129" s="31"/>
      <c r="AK129" s="31"/>
      <c r="AL129" s="31"/>
      <c r="AM129" s="31"/>
      <c r="AN129" s="31"/>
      <c r="AO129" s="31"/>
      <c r="AP129" s="31"/>
      <c r="AQ129" s="31"/>
      <c r="AR129" s="31"/>
      <c r="AS129" s="31"/>
      <c r="AT129" s="31"/>
      <c r="AU129" s="31"/>
      <c r="AV129" s="31"/>
      <c r="AW129" s="31"/>
      <c r="AX129" s="31"/>
      <c r="AY129" s="31"/>
      <c r="AZ129" s="31"/>
      <c r="BA129" s="31"/>
      <c r="BB129" s="31">
        <v>142.108</v>
      </c>
      <c r="BC129" s="31"/>
      <c r="BD129" s="31">
        <v>70.289000000000001</v>
      </c>
      <c r="BE129" s="31"/>
      <c r="BF129" s="31"/>
      <c r="BG129" s="31">
        <v>86.680999999999997</v>
      </c>
      <c r="BH129" s="30"/>
      <c r="BI129" s="30"/>
      <c r="BJ129" s="30"/>
      <c r="BK129" s="30"/>
      <c r="BL129" s="30"/>
      <c r="BM129" s="30"/>
      <c r="BN129" s="30"/>
      <c r="BO129" s="30">
        <v>373.88299999999998</v>
      </c>
      <c r="BP129" s="30"/>
      <c r="BQ129" s="30">
        <v>466.34</v>
      </c>
      <c r="BR129" s="30">
        <v>536.62900000000002</v>
      </c>
      <c r="BS129" s="30"/>
      <c r="BT129" s="31"/>
      <c r="BU129" s="31"/>
      <c r="BV129" s="31"/>
      <c r="BW129" s="31"/>
      <c r="CB129" s="27">
        <v>289.37799999999999</v>
      </c>
      <c r="CD129" s="27">
        <v>164.226</v>
      </c>
      <c r="CE129" s="27">
        <v>149.36500000000001</v>
      </c>
      <c r="CF129" s="27">
        <v>289.37799999999999</v>
      </c>
      <c r="CG129" s="27">
        <v>289.37799999999999</v>
      </c>
    </row>
    <row r="130" spans="1:90" ht="16.5" customHeight="1" x14ac:dyDescent="0.25">
      <c r="A130" s="50"/>
      <c r="B130" s="27" t="s">
        <v>221</v>
      </c>
      <c r="C130" s="51" t="s">
        <v>79</v>
      </c>
      <c r="D130" s="52" t="s">
        <v>34</v>
      </c>
      <c r="E130" s="53" t="s">
        <v>58</v>
      </c>
      <c r="F130" s="53"/>
      <c r="G130" s="53">
        <v>562.17455299999995</v>
      </c>
      <c r="H130" s="53">
        <v>322.68069600000001</v>
      </c>
      <c r="I130" s="28" t="s">
        <v>58</v>
      </c>
      <c r="J130" s="47" t="s">
        <v>58</v>
      </c>
      <c r="K130" s="53" t="s">
        <v>58</v>
      </c>
      <c r="L130" s="53" t="s">
        <v>58</v>
      </c>
      <c r="M130" s="53">
        <v>50.062081999999997</v>
      </c>
      <c r="N130" s="53">
        <v>46.312567999999999</v>
      </c>
      <c r="O130" s="28" t="s">
        <v>58</v>
      </c>
      <c r="P130" s="47" t="s">
        <v>58</v>
      </c>
      <c r="Q130" s="53" t="s">
        <v>58</v>
      </c>
      <c r="R130" s="53" t="s">
        <v>58</v>
      </c>
      <c r="S130" s="53">
        <v>56.662005000000001</v>
      </c>
      <c r="T130" s="53">
        <v>42.079864000000001</v>
      </c>
      <c r="U130" s="28" t="s">
        <v>58</v>
      </c>
      <c r="V130" s="29" t="s">
        <v>58</v>
      </c>
      <c r="W130" s="27"/>
      <c r="X130" s="27" t="s">
        <v>81</v>
      </c>
      <c r="Y130" s="27"/>
      <c r="Z130" s="27"/>
      <c r="AA130" s="30">
        <v>3214.4</v>
      </c>
      <c r="AB130" s="31"/>
      <c r="AC130" s="31">
        <v>565.54597899999999</v>
      </c>
      <c r="AD130" s="31">
        <v>464.50116400000002</v>
      </c>
      <c r="AE130" s="31">
        <v>332.23569400000002</v>
      </c>
      <c r="AF130" s="31"/>
      <c r="AG130" s="31">
        <v>68.585972999999996</v>
      </c>
      <c r="AH130" s="31"/>
      <c r="AI130" s="31">
        <v>72.030029999999996</v>
      </c>
      <c r="AJ130" s="31">
        <v>60.586937000000006</v>
      </c>
      <c r="AK130" s="31">
        <v>43.163758000000001</v>
      </c>
      <c r="AL130" s="31">
        <v>57.308436</v>
      </c>
      <c r="AM130" s="31"/>
      <c r="AN130" s="31">
        <v>46.285198000000001</v>
      </c>
      <c r="AO130" s="31"/>
      <c r="AP130" s="31">
        <v>48.173631999999998</v>
      </c>
      <c r="AQ130" s="31">
        <v>46.273496999999992</v>
      </c>
      <c r="AR130" s="31">
        <v>30.256702000000001</v>
      </c>
      <c r="AS130" s="31">
        <v>45.141936999999999</v>
      </c>
      <c r="AT130" s="31"/>
      <c r="AU130" s="31">
        <v>48.468291000000001</v>
      </c>
      <c r="AV130" s="31"/>
      <c r="AW130" s="31">
        <v>50.062081999999997</v>
      </c>
      <c r="AX130" s="31">
        <v>47.939144999999989</v>
      </c>
      <c r="AY130" s="31">
        <v>30.832255999999997</v>
      </c>
      <c r="AZ130" s="31">
        <v>46.312567999999999</v>
      </c>
      <c r="BA130" s="31"/>
      <c r="BB130" s="31">
        <v>43.249741999999998</v>
      </c>
      <c r="BC130" s="31"/>
      <c r="BD130" s="31">
        <v>56.662005000000001</v>
      </c>
      <c r="BE130" s="31">
        <v>55.739255999999997</v>
      </c>
      <c r="BF130" s="31">
        <v>76.459126999999995</v>
      </c>
      <c r="BG130" s="31">
        <v>42.079864000000001</v>
      </c>
      <c r="BH130" s="30">
        <v>70.319750999999997</v>
      </c>
      <c r="BI130" s="30">
        <v>-232.53578699999997</v>
      </c>
      <c r="BJ130" s="30">
        <v>-207.046762</v>
      </c>
      <c r="BK130" s="30">
        <v>-401.11393499999997</v>
      </c>
      <c r="BL130" s="30">
        <v>-405.21706700000004</v>
      </c>
      <c r="BM130" s="30"/>
      <c r="BN130" s="30">
        <v>180.45558299999999</v>
      </c>
      <c r="BO130" s="30">
        <v>381.61919499999999</v>
      </c>
      <c r="BP130" s="30">
        <v>459.290571</v>
      </c>
      <c r="BQ130" s="30">
        <v>551.55109000000004</v>
      </c>
      <c r="BR130" s="30">
        <v>594.92657799999995</v>
      </c>
      <c r="BS130" s="30"/>
      <c r="BT130" s="31">
        <v>208.90962100000002</v>
      </c>
      <c r="BU130" s="31">
        <v>13.648693</v>
      </c>
      <c r="BV130" s="31">
        <v>44.695189000000006</v>
      </c>
      <c r="BW130" s="31">
        <v>21.367145999999998</v>
      </c>
      <c r="BX130" s="27">
        <v>41.965336000000008</v>
      </c>
      <c r="BZ130" s="27">
        <v>127.23969199999999</v>
      </c>
      <c r="CB130" s="27">
        <v>34.718182999999996</v>
      </c>
      <c r="CD130" s="27">
        <v>230.94025199999999</v>
      </c>
      <c r="CE130" s="27">
        <v>175.448125</v>
      </c>
      <c r="CF130" s="27">
        <v>103.72888600000002</v>
      </c>
      <c r="CG130" s="27">
        <v>34.718182999999996</v>
      </c>
      <c r="CI130" s="27">
        <v>175.146051</v>
      </c>
      <c r="CJ130" s="27">
        <v>59.148899</v>
      </c>
      <c r="CK130" s="27">
        <v>59.148899</v>
      </c>
      <c r="CL130" s="27">
        <v>41.965336000000008</v>
      </c>
    </row>
    <row r="131" spans="1:90" ht="16.5" customHeight="1" x14ac:dyDescent="0.25">
      <c r="A131" s="50"/>
      <c r="B131" s="27" t="s">
        <v>222</v>
      </c>
      <c r="C131" s="51" t="s">
        <v>79</v>
      </c>
      <c r="D131" s="52" t="s">
        <v>34</v>
      </c>
      <c r="E131" s="53" t="s">
        <v>58</v>
      </c>
      <c r="F131" s="53"/>
      <c r="G131" s="53">
        <v>7427.3540000000012</v>
      </c>
      <c r="H131" s="53">
        <v>4883.7979999999998</v>
      </c>
      <c r="I131" s="28" t="s">
        <v>58</v>
      </c>
      <c r="J131" s="47" t="s">
        <v>58</v>
      </c>
      <c r="K131" s="53" t="s">
        <v>58</v>
      </c>
      <c r="L131" s="53" t="s">
        <v>58</v>
      </c>
      <c r="M131" s="53">
        <v>1953.0790000000002</v>
      </c>
      <c r="N131" s="53">
        <v>594.81399999999996</v>
      </c>
      <c r="O131" s="28" t="s">
        <v>58</v>
      </c>
      <c r="P131" s="47" t="s">
        <v>58</v>
      </c>
      <c r="Q131" s="53" t="s">
        <v>58</v>
      </c>
      <c r="R131" s="53" t="s">
        <v>58</v>
      </c>
      <c r="S131" s="53">
        <v>1347.173</v>
      </c>
      <c r="T131" s="53">
        <v>276.63200000000001</v>
      </c>
      <c r="U131" s="28" t="s">
        <v>58</v>
      </c>
      <c r="V131" s="29" t="s">
        <v>58</v>
      </c>
      <c r="W131" s="27"/>
      <c r="X131" s="27" t="s">
        <v>81</v>
      </c>
      <c r="Y131" s="27"/>
      <c r="Z131" s="27"/>
      <c r="AA131" s="30">
        <v>43290.45</v>
      </c>
      <c r="AB131" s="31"/>
      <c r="AC131" s="31">
        <v>8545.3050000000003</v>
      </c>
      <c r="AD131" s="31">
        <v>7370.4040000000005</v>
      </c>
      <c r="AE131" s="31">
        <v>6289.0450000000001</v>
      </c>
      <c r="AF131" s="31"/>
      <c r="AG131" s="31">
        <v>953.92100000000005</v>
      </c>
      <c r="AH131" s="31"/>
      <c r="AI131" s="31">
        <v>2134.1370000000002</v>
      </c>
      <c r="AJ131" s="31">
        <v>1487.1159999999998</v>
      </c>
      <c r="AK131" s="31">
        <v>686.71</v>
      </c>
      <c r="AL131" s="31">
        <v>690.46900000000005</v>
      </c>
      <c r="AM131" s="31"/>
      <c r="AN131" s="31">
        <v>543.20399999999995</v>
      </c>
      <c r="AO131" s="31"/>
      <c r="AP131" s="31">
        <v>1781.3620000000001</v>
      </c>
      <c r="AQ131" s="31">
        <v>1101.2719999999999</v>
      </c>
      <c r="AR131" s="31">
        <v>412.327</v>
      </c>
      <c r="AS131" s="31">
        <v>462.19299999999998</v>
      </c>
      <c r="AT131" s="31"/>
      <c r="AU131" s="31">
        <v>790.09499999999991</v>
      </c>
      <c r="AV131" s="31"/>
      <c r="AW131" s="31">
        <v>1953.0790000000002</v>
      </c>
      <c r="AX131" s="31">
        <v>1265.127</v>
      </c>
      <c r="AY131" s="31">
        <v>562.71199999999999</v>
      </c>
      <c r="AZ131" s="31">
        <v>594.81399999999996</v>
      </c>
      <c r="BA131" s="31"/>
      <c r="BB131" s="31">
        <v>385.33100000000002</v>
      </c>
      <c r="BC131" s="31"/>
      <c r="BD131" s="31">
        <v>1347.173</v>
      </c>
      <c r="BE131" s="31">
        <v>795.42899999999997</v>
      </c>
      <c r="BF131" s="31">
        <v>168.97200000000001</v>
      </c>
      <c r="BG131" s="31">
        <v>276.63200000000001</v>
      </c>
      <c r="BH131" s="30">
        <v>2301.2447200000001</v>
      </c>
      <c r="BI131" s="30">
        <v>6282.1109999999999</v>
      </c>
      <c r="BJ131" s="30">
        <v>8267.8040000000001</v>
      </c>
      <c r="BK131" s="30">
        <v>7806.0280000000002</v>
      </c>
      <c r="BL131" s="30">
        <v>6835.5800000000008</v>
      </c>
      <c r="BM131" s="30"/>
      <c r="BN131" s="30">
        <v>4113.341547</v>
      </c>
      <c r="BO131" s="30">
        <v>8644.5660000000007</v>
      </c>
      <c r="BP131" s="30">
        <v>9805.8130000000001</v>
      </c>
      <c r="BQ131" s="30">
        <v>11859.576999999999</v>
      </c>
      <c r="BR131" s="30">
        <v>13566.361999999999</v>
      </c>
      <c r="BS131" s="30"/>
      <c r="BT131" s="31">
        <v>2641.0020000000004</v>
      </c>
      <c r="BU131" s="31">
        <v>169.45899999999997</v>
      </c>
      <c r="BV131" s="31">
        <v>122.131529</v>
      </c>
      <c r="BW131" s="31">
        <v>48.384672000000009</v>
      </c>
      <c r="BX131" s="27">
        <v>881.24199999999996</v>
      </c>
      <c r="BZ131" s="27">
        <v>2617.9339999999997</v>
      </c>
      <c r="CB131" s="27">
        <v>322.50100000000003</v>
      </c>
      <c r="CD131" s="27">
        <v>2588.2059999999997</v>
      </c>
      <c r="CE131" s="27">
        <v>1349.732</v>
      </c>
      <c r="CF131" s="27">
        <v>427.488</v>
      </c>
      <c r="CG131" s="27">
        <v>322.50100000000003</v>
      </c>
      <c r="CI131" s="27">
        <v>4375.732</v>
      </c>
      <c r="CJ131" s="27">
        <v>1274.4949999999999</v>
      </c>
      <c r="CK131" s="27">
        <v>1274.4949999999999</v>
      </c>
      <c r="CL131" s="27">
        <v>881.24199999999996</v>
      </c>
    </row>
    <row r="132" spans="1:90" ht="16.5" customHeight="1" x14ac:dyDescent="0.25">
      <c r="A132" s="50"/>
      <c r="B132" s="27" t="s">
        <v>223</v>
      </c>
      <c r="C132" s="51" t="s">
        <v>79</v>
      </c>
      <c r="D132" s="52" t="s">
        <v>34</v>
      </c>
      <c r="E132" s="53" t="s">
        <v>58</v>
      </c>
      <c r="F132" s="53"/>
      <c r="G132" s="53">
        <v>131.58919599999999</v>
      </c>
      <c r="H132" s="53">
        <v>9.7420480000000005</v>
      </c>
      <c r="I132" s="28" t="s">
        <v>58</v>
      </c>
      <c r="J132" s="47" t="s">
        <v>58</v>
      </c>
      <c r="K132" s="53" t="s">
        <v>58</v>
      </c>
      <c r="L132" s="53" t="s">
        <v>58</v>
      </c>
      <c r="M132" s="53" t="s">
        <v>58</v>
      </c>
      <c r="N132" s="53" t="s">
        <v>58</v>
      </c>
      <c r="O132" s="28" t="s">
        <v>58</v>
      </c>
      <c r="P132" s="47" t="s">
        <v>58</v>
      </c>
      <c r="Q132" s="53" t="s">
        <v>58</v>
      </c>
      <c r="R132" s="53" t="s">
        <v>58</v>
      </c>
      <c r="S132" s="53">
        <v>596.19804699999997</v>
      </c>
      <c r="T132" s="53">
        <v>269.40372000000002</v>
      </c>
      <c r="U132" s="28" t="s">
        <v>58</v>
      </c>
      <c r="V132" s="29" t="s">
        <v>58</v>
      </c>
      <c r="W132" s="27"/>
      <c r="X132" s="27" t="s">
        <v>81</v>
      </c>
      <c r="Y132" s="27"/>
      <c r="Z132" s="27"/>
      <c r="AA132" s="30">
        <v>54843.75</v>
      </c>
      <c r="AB132" s="31"/>
      <c r="AC132" s="31">
        <v>156.484937</v>
      </c>
      <c r="AD132" s="31">
        <v>96.931239000000005</v>
      </c>
      <c r="AE132" s="31">
        <v>10.847327</v>
      </c>
      <c r="AF132" s="31"/>
      <c r="AG132" s="31">
        <v>156.484937</v>
      </c>
      <c r="AH132" s="31"/>
      <c r="AI132" s="31">
        <v>131.58919599999999</v>
      </c>
      <c r="AJ132" s="31">
        <v>96.931239000000005</v>
      </c>
      <c r="AK132" s="31">
        <v>10.847327</v>
      </c>
      <c r="AL132" s="31">
        <v>9.7420480000000005</v>
      </c>
      <c r="AM132" s="31"/>
      <c r="AN132" s="31"/>
      <c r="AO132" s="31"/>
      <c r="AP132" s="31"/>
      <c r="AQ132" s="31"/>
      <c r="AR132" s="31">
        <v>3.1652529999999999</v>
      </c>
      <c r="AS132" s="31">
        <v>-1.4128350000000001</v>
      </c>
      <c r="AT132" s="31"/>
      <c r="AU132" s="31"/>
      <c r="AV132" s="31"/>
      <c r="AW132" s="31"/>
      <c r="AX132" s="31"/>
      <c r="AY132" s="31"/>
      <c r="AZ132" s="31"/>
      <c r="BA132" s="31"/>
      <c r="BB132" s="31">
        <v>497.61978199999999</v>
      </c>
      <c r="BC132" s="31"/>
      <c r="BD132" s="31">
        <v>596.19804699999997</v>
      </c>
      <c r="BE132" s="31">
        <v>401.87124399999993</v>
      </c>
      <c r="BF132" s="31">
        <v>330.05331799999999</v>
      </c>
      <c r="BG132" s="31">
        <v>269.40372000000002</v>
      </c>
      <c r="BH132" s="30">
        <v>-631.17046600000003</v>
      </c>
      <c r="BI132" s="30">
        <v>-337.23753299999998</v>
      </c>
      <c r="BJ132" s="30">
        <v>-473.86136599999998</v>
      </c>
      <c r="BK132" s="30">
        <v>-574.65771500000005</v>
      </c>
      <c r="BL132" s="30">
        <v>-1215.1358359999999</v>
      </c>
      <c r="BM132" s="30"/>
      <c r="BN132" s="30">
        <v>3496.5269050000002</v>
      </c>
      <c r="BO132" s="30">
        <v>7572.5048340000003</v>
      </c>
      <c r="BP132" s="30">
        <v>8765.8926580000007</v>
      </c>
      <c r="BQ132" s="30">
        <v>10598.91265</v>
      </c>
      <c r="BR132" s="30">
        <v>11109.890853999999</v>
      </c>
      <c r="BS132" s="30"/>
      <c r="BT132" s="31">
        <v>4.272987999999998</v>
      </c>
      <c r="BU132" s="31"/>
      <c r="BV132" s="31"/>
      <c r="BW132" s="31"/>
      <c r="CB132" s="27">
        <v>685.21930299999997</v>
      </c>
      <c r="CD132" s="27">
        <v>1597.5263289999998</v>
      </c>
      <c r="CE132" s="27">
        <v>1229.5443439999999</v>
      </c>
      <c r="CF132" s="27">
        <v>917.22677599999997</v>
      </c>
      <c r="CG132" s="27">
        <v>685.21930299999997</v>
      </c>
    </row>
    <row r="133" spans="1:90" ht="16.5" customHeight="1" x14ac:dyDescent="0.25">
      <c r="A133" s="50"/>
      <c r="B133" s="27" t="s">
        <v>224</v>
      </c>
      <c r="C133" s="51" t="s">
        <v>79</v>
      </c>
      <c r="D133" s="52" t="s">
        <v>34</v>
      </c>
      <c r="E133" s="53" t="s">
        <v>58</v>
      </c>
      <c r="F133" s="53"/>
      <c r="G133" s="53">
        <v>674.87699999999995</v>
      </c>
      <c r="H133" s="53">
        <v>655.01300000000003</v>
      </c>
      <c r="I133" s="28" t="s">
        <v>58</v>
      </c>
      <c r="J133" s="47" t="s">
        <v>58</v>
      </c>
      <c r="K133" s="53" t="s">
        <v>58</v>
      </c>
      <c r="L133" s="53" t="s">
        <v>58</v>
      </c>
      <c r="M133" s="53">
        <v>122.018</v>
      </c>
      <c r="N133" s="53">
        <v>88.156000000000006</v>
      </c>
      <c r="O133" s="28" t="s">
        <v>58</v>
      </c>
      <c r="P133" s="47" t="s">
        <v>58</v>
      </c>
      <c r="Q133" s="53" t="s">
        <v>58</v>
      </c>
      <c r="R133" s="53" t="s">
        <v>58</v>
      </c>
      <c r="S133" s="53">
        <v>-59.569000000000003</v>
      </c>
      <c r="T133" s="53">
        <v>-334.86900000000003</v>
      </c>
      <c r="U133" s="28" t="s">
        <v>58</v>
      </c>
      <c r="V133" s="29" t="s">
        <v>58</v>
      </c>
      <c r="W133" s="27"/>
      <c r="X133" s="27" t="s">
        <v>81</v>
      </c>
      <c r="Y133" s="27"/>
      <c r="Z133" s="27"/>
      <c r="AA133" s="30">
        <v>1652</v>
      </c>
      <c r="AB133" s="31"/>
      <c r="AC133" s="31">
        <v>963.16399999999999</v>
      </c>
      <c r="AD133" s="31">
        <v>685.82499999999982</v>
      </c>
      <c r="AE133" s="31">
        <v>465.55700000000002</v>
      </c>
      <c r="AF133" s="31"/>
      <c r="AG133" s="31">
        <v>148.404</v>
      </c>
      <c r="AH133" s="31"/>
      <c r="AI133" s="31">
        <v>138.685</v>
      </c>
      <c r="AJ133" s="31">
        <v>-31.006</v>
      </c>
      <c r="AK133" s="31">
        <v>48.807000000000002</v>
      </c>
      <c r="AL133" s="31">
        <v>88.599000000000004</v>
      </c>
      <c r="AM133" s="31"/>
      <c r="AN133" s="31">
        <v>107.91800000000001</v>
      </c>
      <c r="AO133" s="31"/>
      <c r="AP133" s="31">
        <v>88.896000000000001</v>
      </c>
      <c r="AQ133" s="31">
        <v>-79.393000000000015</v>
      </c>
      <c r="AR133" s="31">
        <v>22.774999999999999</v>
      </c>
      <c r="AS133" s="31">
        <v>74.721999999999994</v>
      </c>
      <c r="AT133" s="31"/>
      <c r="AU133" s="31">
        <v>135.17700000000002</v>
      </c>
      <c r="AV133" s="31"/>
      <c r="AW133" s="31">
        <v>122.018</v>
      </c>
      <c r="AX133" s="31">
        <v>-47.702000000000012</v>
      </c>
      <c r="AY133" s="31">
        <v>37.022999999999996</v>
      </c>
      <c r="AZ133" s="31">
        <v>88.156000000000006</v>
      </c>
      <c r="BA133" s="31"/>
      <c r="BB133" s="31">
        <v>-465.29700000000003</v>
      </c>
      <c r="BC133" s="31"/>
      <c r="BD133" s="31">
        <v>-59.569000000000003</v>
      </c>
      <c r="BE133" s="31">
        <v>-197.97399999999993</v>
      </c>
      <c r="BF133" s="31">
        <v>-106.444</v>
      </c>
      <c r="BG133" s="31">
        <v>-334.86900000000003</v>
      </c>
      <c r="BH133" s="30">
        <v>1197.4550500000003</v>
      </c>
      <c r="BI133" s="30">
        <v>2085.1789999999996</v>
      </c>
      <c r="BJ133" s="30">
        <v>2383.2769999999996</v>
      </c>
      <c r="BK133" s="30">
        <v>2289.5079999999998</v>
      </c>
      <c r="BL133" s="30">
        <v>2401.0810000000001</v>
      </c>
      <c r="BM133" s="30"/>
      <c r="BN133" s="30">
        <v>-63.787328000000002</v>
      </c>
      <c r="BO133" s="30">
        <v>-417.58699999999999</v>
      </c>
      <c r="BP133" s="30">
        <v>276.63600000000002</v>
      </c>
      <c r="BQ133" s="30">
        <v>70.478999999999999</v>
      </c>
      <c r="BR133" s="30">
        <v>0.26200000000000001</v>
      </c>
      <c r="BS133" s="30"/>
      <c r="BT133" s="31">
        <v>293.029</v>
      </c>
      <c r="BU133" s="31">
        <v>7.1579999999999977</v>
      </c>
      <c r="BV133" s="31">
        <v>2.7868180000000109</v>
      </c>
      <c r="BW133" s="31">
        <v>8.6700430000000033</v>
      </c>
      <c r="BX133" s="27">
        <v>143.113</v>
      </c>
      <c r="BZ133" s="27">
        <v>124.49799999999999</v>
      </c>
      <c r="CB133" s="27">
        <v>-977.23</v>
      </c>
      <c r="CD133" s="27">
        <v>-698.85599999999988</v>
      </c>
      <c r="CE133" s="27">
        <v>-769.71499999999992</v>
      </c>
      <c r="CF133" s="27">
        <v>-1059.537</v>
      </c>
      <c r="CG133" s="27">
        <v>-977.23</v>
      </c>
      <c r="CI133" s="27">
        <v>199.495</v>
      </c>
      <c r="CJ133" s="27">
        <v>172.97800000000001</v>
      </c>
      <c r="CK133" s="27">
        <v>172.97800000000001</v>
      </c>
      <c r="CL133" s="27">
        <v>143.113</v>
      </c>
    </row>
    <row r="134" spans="1:90" ht="16.5" customHeight="1" x14ac:dyDescent="0.25">
      <c r="A134" s="50"/>
      <c r="B134" s="27" t="s">
        <v>225</v>
      </c>
      <c r="C134" s="51" t="s">
        <v>79</v>
      </c>
      <c r="D134" s="52" t="s">
        <v>34</v>
      </c>
      <c r="E134" s="53" t="s">
        <v>58</v>
      </c>
      <c r="F134" s="53"/>
      <c r="G134" s="53">
        <v>2075.895</v>
      </c>
      <c r="H134" s="53">
        <v>1551.9010000000001</v>
      </c>
      <c r="I134" s="28" t="s">
        <v>58</v>
      </c>
      <c r="J134" s="47" t="s">
        <v>58</v>
      </c>
      <c r="K134" s="53" t="s">
        <v>58</v>
      </c>
      <c r="L134" s="53" t="s">
        <v>58</v>
      </c>
      <c r="M134" s="53">
        <v>311.87400000000002</v>
      </c>
      <c r="N134" s="53">
        <v>281.28399999999993</v>
      </c>
      <c r="O134" s="28" t="s">
        <v>58</v>
      </c>
      <c r="P134" s="47" t="s">
        <v>58</v>
      </c>
      <c r="Q134" s="53" t="s">
        <v>58</v>
      </c>
      <c r="R134" s="53" t="s">
        <v>58</v>
      </c>
      <c r="S134" s="53">
        <v>33.368000000000002</v>
      </c>
      <c r="T134" s="53">
        <v>-124.949</v>
      </c>
      <c r="U134" s="28" t="s">
        <v>58</v>
      </c>
      <c r="V134" s="29" t="s">
        <v>58</v>
      </c>
      <c r="W134" s="27"/>
      <c r="X134" s="27" t="s">
        <v>81</v>
      </c>
      <c r="Y134" s="27"/>
      <c r="Z134" s="27"/>
      <c r="AA134" s="30">
        <v>9711</v>
      </c>
      <c r="AB134" s="31"/>
      <c r="AC134" s="31">
        <v>2527.1080000000002</v>
      </c>
      <c r="AD134" s="31">
        <v>1886.1400000000003</v>
      </c>
      <c r="AE134" s="31">
        <v>1575.5840000000001</v>
      </c>
      <c r="AF134" s="31"/>
      <c r="AG134" s="31">
        <v>512.20299999999997</v>
      </c>
      <c r="AH134" s="31"/>
      <c r="AI134" s="31">
        <v>363.79300000000001</v>
      </c>
      <c r="AJ134" s="31">
        <v>121.47800000000007</v>
      </c>
      <c r="AK134" s="31">
        <v>240.53299999999999</v>
      </c>
      <c r="AL134" s="31">
        <v>294</v>
      </c>
      <c r="AM134" s="31"/>
      <c r="AN134" s="31">
        <v>421.48399999999998</v>
      </c>
      <c r="AO134" s="31"/>
      <c r="AP134" s="31">
        <v>246.02000000000004</v>
      </c>
      <c r="AQ134" s="31">
        <v>31.300999999999817</v>
      </c>
      <c r="AR134" s="31">
        <v>191.346</v>
      </c>
      <c r="AS134" s="31">
        <v>257.61599999999999</v>
      </c>
      <c r="AT134" s="31"/>
      <c r="AU134" s="31">
        <v>467.54499999999996</v>
      </c>
      <c r="AV134" s="31"/>
      <c r="AW134" s="31">
        <v>311.87400000000002</v>
      </c>
      <c r="AX134" s="31">
        <v>95.573999999999828</v>
      </c>
      <c r="AY134" s="31">
        <v>212.85800000000017</v>
      </c>
      <c r="AZ134" s="31">
        <v>281.28399999999993</v>
      </c>
      <c r="BA134" s="31"/>
      <c r="BB134" s="31">
        <v>-166.78100000000001</v>
      </c>
      <c r="BC134" s="31"/>
      <c r="BD134" s="31">
        <v>33.368000000000002</v>
      </c>
      <c r="BE134" s="31">
        <v>-109.51999999999992</v>
      </c>
      <c r="BF134" s="31">
        <v>-171.43600000000001</v>
      </c>
      <c r="BG134" s="31">
        <v>-124.949</v>
      </c>
      <c r="BH134" s="30">
        <v>1727.954297</v>
      </c>
      <c r="BI134" s="30">
        <v>2860.8240000000001</v>
      </c>
      <c r="BJ134" s="30">
        <v>3153.3139999999994</v>
      </c>
      <c r="BK134" s="30">
        <v>3147.7459999999996</v>
      </c>
      <c r="BL134" s="30">
        <v>3212.3220000000001</v>
      </c>
      <c r="BM134" s="30"/>
      <c r="BN134" s="30">
        <v>238.442091</v>
      </c>
      <c r="BO134" s="30">
        <v>772.88900000000001</v>
      </c>
      <c r="BP134" s="30">
        <v>1741.213</v>
      </c>
      <c r="BQ134" s="30">
        <v>1560.1859999999999</v>
      </c>
      <c r="BR134" s="30">
        <v>1549.9870000000001</v>
      </c>
      <c r="BS134" s="30"/>
      <c r="BT134" s="31">
        <v>689.5329999999999</v>
      </c>
      <c r="BU134" s="31">
        <v>54.763999999999996</v>
      </c>
      <c r="BV134" s="31">
        <v>36.244095000000002</v>
      </c>
      <c r="BW134" s="31">
        <v>28.636566000000002</v>
      </c>
      <c r="BX134" s="27">
        <v>572.98199999999997</v>
      </c>
      <c r="BZ134" s="27">
        <v>775.97699999999998</v>
      </c>
      <c r="CB134" s="27">
        <v>-653.41100000000006</v>
      </c>
      <c r="CD134" s="27">
        <v>-372.53399999999993</v>
      </c>
      <c r="CE134" s="27">
        <v>-447.73699999999991</v>
      </c>
      <c r="CF134" s="27">
        <v>-830.39100000000008</v>
      </c>
      <c r="CG134" s="27">
        <v>-653.41100000000006</v>
      </c>
      <c r="CI134" s="27">
        <v>901.59</v>
      </c>
      <c r="CJ134" s="27">
        <v>731.07600000000014</v>
      </c>
      <c r="CK134" s="27">
        <v>731.07600000000014</v>
      </c>
      <c r="CL134" s="27">
        <v>572.98199999999997</v>
      </c>
    </row>
    <row r="135" spans="1:90" ht="16.5" customHeight="1" x14ac:dyDescent="0.25">
      <c r="A135" s="50"/>
      <c r="B135" s="27" t="s">
        <v>226</v>
      </c>
      <c r="C135" s="51" t="s">
        <v>79</v>
      </c>
      <c r="D135" s="52" t="s">
        <v>34</v>
      </c>
      <c r="E135" s="53" t="s">
        <v>58</v>
      </c>
      <c r="F135" s="53"/>
      <c r="G135" s="53">
        <v>1724.9829010000003</v>
      </c>
      <c r="H135" s="53">
        <v>1530.5821100000001</v>
      </c>
      <c r="I135" s="28" t="s">
        <v>58</v>
      </c>
      <c r="J135" s="47" t="s">
        <v>58</v>
      </c>
      <c r="K135" s="53" t="s">
        <v>58</v>
      </c>
      <c r="L135" s="53" t="s">
        <v>58</v>
      </c>
      <c r="M135" s="53">
        <v>319.42067400000002</v>
      </c>
      <c r="N135" s="53">
        <v>464.33390199999991</v>
      </c>
      <c r="O135" s="28" t="s">
        <v>58</v>
      </c>
      <c r="P135" s="47" t="s">
        <v>58</v>
      </c>
      <c r="Q135" s="53" t="s">
        <v>58</v>
      </c>
      <c r="R135" s="53" t="s">
        <v>58</v>
      </c>
      <c r="S135" s="53">
        <v>283.07620800000001</v>
      </c>
      <c r="T135" s="53">
        <v>345.58115900000001</v>
      </c>
      <c r="U135" s="28" t="s">
        <v>58</v>
      </c>
      <c r="V135" s="29" t="s">
        <v>58</v>
      </c>
      <c r="W135" s="27"/>
      <c r="X135" s="27" t="s">
        <v>81</v>
      </c>
      <c r="Y135" s="27"/>
      <c r="Z135" s="27"/>
      <c r="AA135" s="30">
        <v>10995</v>
      </c>
      <c r="AB135" s="31"/>
      <c r="AC135" s="31">
        <v>2602.1741740000002</v>
      </c>
      <c r="AD135" s="31">
        <v>1972.0716400000001</v>
      </c>
      <c r="AE135" s="31">
        <v>1490.803525</v>
      </c>
      <c r="AF135" s="31"/>
      <c r="AG135" s="31">
        <v>908.182771</v>
      </c>
      <c r="AH135" s="31"/>
      <c r="AI135" s="31">
        <v>412.73974500000003</v>
      </c>
      <c r="AJ135" s="31">
        <v>584.2315030000002</v>
      </c>
      <c r="AK135" s="31">
        <v>399.38314400000002</v>
      </c>
      <c r="AL135" s="31">
        <v>529.96657700000003</v>
      </c>
      <c r="AM135" s="31"/>
      <c r="AN135" s="31">
        <v>769.2954299999999</v>
      </c>
      <c r="AO135" s="31"/>
      <c r="AP135" s="31">
        <v>299.35720300000003</v>
      </c>
      <c r="AQ135" s="31">
        <v>471.80507699999998</v>
      </c>
      <c r="AR135" s="31">
        <v>320.26056999999997</v>
      </c>
      <c r="AS135" s="31">
        <v>452.86178699999999</v>
      </c>
      <c r="AT135" s="31"/>
      <c r="AU135" s="31">
        <v>794.96930399999985</v>
      </c>
      <c r="AV135" s="31"/>
      <c r="AW135" s="31">
        <v>319.42067400000002</v>
      </c>
      <c r="AX135" s="31">
        <v>487.94059699999997</v>
      </c>
      <c r="AY135" s="31">
        <v>334.48443300000014</v>
      </c>
      <c r="AZ135" s="31">
        <v>464.33390199999991</v>
      </c>
      <c r="BA135" s="31"/>
      <c r="BB135" s="31">
        <v>552.73407499999996</v>
      </c>
      <c r="BC135" s="31"/>
      <c r="BD135" s="31">
        <v>283.07620800000001</v>
      </c>
      <c r="BE135" s="31">
        <v>388.73505799999998</v>
      </c>
      <c r="BF135" s="31">
        <v>309.54767099999998</v>
      </c>
      <c r="BG135" s="31">
        <v>345.58115900000001</v>
      </c>
      <c r="BH135" s="30">
        <v>-425.87817999999999</v>
      </c>
      <c r="BI135" s="30">
        <v>-506.58758900000004</v>
      </c>
      <c r="BJ135" s="30">
        <v>-594.27910900000006</v>
      </c>
      <c r="BK135" s="30">
        <v>-383.22108800000007</v>
      </c>
      <c r="BL135" s="30">
        <v>-443.13165399999997</v>
      </c>
      <c r="BM135" s="30"/>
      <c r="BN135" s="30">
        <v>1302.967883</v>
      </c>
      <c r="BO135" s="30">
        <v>3578.8466269999999</v>
      </c>
      <c r="BP135" s="30">
        <v>3988.3408209999998</v>
      </c>
      <c r="BQ135" s="30">
        <v>4444.9663019999998</v>
      </c>
      <c r="BR135" s="30">
        <v>4651.7534180000002</v>
      </c>
      <c r="BS135" s="30"/>
      <c r="BT135" s="31">
        <v>751.60596899999973</v>
      </c>
      <c r="BU135" s="31">
        <v>126.258843</v>
      </c>
      <c r="BV135" s="31">
        <v>66.307920999999993</v>
      </c>
      <c r="BW135" s="31">
        <v>35.443587999999998</v>
      </c>
      <c r="BX135" s="27">
        <v>1092.1796440000001</v>
      </c>
      <c r="BZ135" s="27">
        <v>1617.3943340000001</v>
      </c>
      <c r="CB135" s="27">
        <v>857.15586199999996</v>
      </c>
      <c r="CD135" s="27">
        <v>1326.940096</v>
      </c>
      <c r="CE135" s="27">
        <v>1251.0168040000001</v>
      </c>
      <c r="CF135" s="27">
        <v>1101.7137940000002</v>
      </c>
      <c r="CG135" s="27">
        <v>857.15586199999996</v>
      </c>
      <c r="CI135" s="27">
        <v>1606.1796059999999</v>
      </c>
      <c r="CJ135" s="27">
        <v>1300.4052340000001</v>
      </c>
      <c r="CK135" s="27">
        <v>1300.4052340000001</v>
      </c>
      <c r="CL135" s="27">
        <v>1092.1796440000001</v>
      </c>
    </row>
    <row r="136" spans="1:90" ht="16.5" customHeight="1" x14ac:dyDescent="0.25">
      <c r="A136" s="50"/>
      <c r="B136" s="27" t="s">
        <v>227</v>
      </c>
      <c r="C136" s="51" t="s">
        <v>79</v>
      </c>
      <c r="D136" s="52" t="s">
        <v>34</v>
      </c>
      <c r="E136" s="53" t="s">
        <v>58</v>
      </c>
      <c r="F136" s="53"/>
      <c r="G136" s="53">
        <v>98.775459000000012</v>
      </c>
      <c r="H136" s="53">
        <v>51.121054999999998</v>
      </c>
      <c r="I136" s="28" t="s">
        <v>58</v>
      </c>
      <c r="J136" s="47" t="s">
        <v>58</v>
      </c>
      <c r="K136" s="53" t="s">
        <v>58</v>
      </c>
      <c r="L136" s="53" t="s">
        <v>58</v>
      </c>
      <c r="M136" s="53">
        <v>20.030287999999999</v>
      </c>
      <c r="N136" s="53">
        <v>8.8519639999999988</v>
      </c>
      <c r="O136" s="28" t="s">
        <v>58</v>
      </c>
      <c r="P136" s="47" t="s">
        <v>58</v>
      </c>
      <c r="Q136" s="53" t="s">
        <v>58</v>
      </c>
      <c r="R136" s="53" t="s">
        <v>58</v>
      </c>
      <c r="S136" s="53">
        <v>6.290757000000001</v>
      </c>
      <c r="T136" s="53">
        <v>3.9547110000000001</v>
      </c>
      <c r="U136" s="28" t="s">
        <v>58</v>
      </c>
      <c r="V136" s="29" t="s">
        <v>58</v>
      </c>
      <c r="W136" s="27"/>
      <c r="X136" s="27" t="s">
        <v>81</v>
      </c>
      <c r="Y136" s="27"/>
      <c r="Z136" s="27"/>
      <c r="AA136" s="30">
        <v>1289.7144000000001</v>
      </c>
      <c r="AB136" s="31"/>
      <c r="AC136" s="31">
        <v>87.387416999999999</v>
      </c>
      <c r="AD136" s="31">
        <v>137.847984</v>
      </c>
      <c r="AE136" s="31">
        <v>71.107468999999995</v>
      </c>
      <c r="AF136" s="31"/>
      <c r="AG136" s="31">
        <v>23.777432999999998</v>
      </c>
      <c r="AH136" s="31"/>
      <c r="AI136" s="31">
        <v>28.992464999999996</v>
      </c>
      <c r="AJ136" s="31">
        <v>35.230532000000004</v>
      </c>
      <c r="AK136" s="31">
        <v>18.912343</v>
      </c>
      <c r="AL136" s="31">
        <v>14.354535</v>
      </c>
      <c r="AM136" s="31"/>
      <c r="AN136" s="31">
        <v>12.475391999999999</v>
      </c>
      <c r="AO136" s="31"/>
      <c r="AP136" s="31">
        <v>17.522863999999998</v>
      </c>
      <c r="AQ136" s="31">
        <v>23.228168999999998</v>
      </c>
      <c r="AR136" s="31">
        <v>10.101426</v>
      </c>
      <c r="AS136" s="31">
        <v>7.9148250000000004</v>
      </c>
      <c r="AT136" s="31"/>
      <c r="AU136" s="31">
        <v>14.297808</v>
      </c>
      <c r="AV136" s="31"/>
      <c r="AW136" s="31">
        <v>20.030287999999999</v>
      </c>
      <c r="AX136" s="31">
        <v>24.436626999999998</v>
      </c>
      <c r="AY136" s="31">
        <v>11.130023</v>
      </c>
      <c r="AZ136" s="31">
        <v>8.8519639999999988</v>
      </c>
      <c r="BA136" s="31"/>
      <c r="BB136" s="31">
        <v>6.6539099999999998</v>
      </c>
      <c r="BC136" s="31"/>
      <c r="BD136" s="31">
        <v>6.290757000000001</v>
      </c>
      <c r="BE136" s="31">
        <v>15.731604999999995</v>
      </c>
      <c r="BF136" s="31">
        <v>7.259029</v>
      </c>
      <c r="BG136" s="31">
        <v>3.9547110000000001</v>
      </c>
      <c r="BH136" s="30">
        <v>36.744241999999993</v>
      </c>
      <c r="BI136" s="30">
        <v>39.860123000000002</v>
      </c>
      <c r="BJ136" s="30">
        <v>37.284978999999993</v>
      </c>
      <c r="BK136" s="30">
        <v>4.615511000000005</v>
      </c>
      <c r="BL136" s="30">
        <v>12.669457000000001</v>
      </c>
      <c r="BM136" s="30"/>
      <c r="BN136" s="30">
        <v>74.532032999999998</v>
      </c>
      <c r="BO136" s="30">
        <v>85.551299</v>
      </c>
      <c r="BP136" s="30">
        <v>89.869094000000004</v>
      </c>
      <c r="BQ136" s="30">
        <v>351.74423899999999</v>
      </c>
      <c r="BR136" s="30">
        <v>359.01403399999998</v>
      </c>
      <c r="BS136" s="30"/>
      <c r="BT136" s="31">
        <v>47.033624000000017</v>
      </c>
      <c r="BU136" s="31">
        <v>1.0731620000000002</v>
      </c>
      <c r="BV136" s="31">
        <v>1.5932819999999999</v>
      </c>
      <c r="BW136" s="31">
        <v>0.25232200000000016</v>
      </c>
      <c r="BX136" s="27">
        <v>23.497204000000004</v>
      </c>
      <c r="BZ136" s="27">
        <v>49.864457999999999</v>
      </c>
      <c r="CB136" s="27">
        <v>8.8283710000000006</v>
      </c>
      <c r="CD136" s="27">
        <v>33.236101999999995</v>
      </c>
      <c r="CE136" s="27">
        <v>29.644543999999996</v>
      </c>
      <c r="CF136" s="27">
        <v>18.237075000000001</v>
      </c>
      <c r="CG136" s="27">
        <v>8.8283710000000006</v>
      </c>
      <c r="CI136" s="27">
        <v>64.448902000000004</v>
      </c>
      <c r="CJ136" s="27">
        <v>33.554065000000001</v>
      </c>
      <c r="CK136" s="27">
        <v>33.554065000000001</v>
      </c>
      <c r="CL136" s="27">
        <v>23.497204000000004</v>
      </c>
    </row>
    <row r="137" spans="1:90" ht="16.5" customHeight="1" x14ac:dyDescent="0.25">
      <c r="A137" s="50"/>
      <c r="B137" s="27" t="s">
        <v>228</v>
      </c>
      <c r="C137" s="51" t="s">
        <v>79</v>
      </c>
      <c r="D137" s="52" t="s">
        <v>34</v>
      </c>
      <c r="E137" s="53" t="s">
        <v>58</v>
      </c>
      <c r="F137" s="53"/>
      <c r="G137" s="53">
        <v>22.323843</v>
      </c>
      <c r="H137" s="53">
        <v>14.896728</v>
      </c>
      <c r="I137" s="28" t="s">
        <v>58</v>
      </c>
      <c r="J137" s="47" t="s">
        <v>58</v>
      </c>
      <c r="K137" s="53" t="s">
        <v>58</v>
      </c>
      <c r="L137" s="53" t="s">
        <v>58</v>
      </c>
      <c r="M137" s="53">
        <v>5.2719180000000003</v>
      </c>
      <c r="N137" s="53">
        <v>2.0988129999999998</v>
      </c>
      <c r="O137" s="28" t="s">
        <v>58</v>
      </c>
      <c r="P137" s="47" t="s">
        <v>58</v>
      </c>
      <c r="Q137" s="53" t="s">
        <v>58</v>
      </c>
      <c r="R137" s="53" t="s">
        <v>58</v>
      </c>
      <c r="S137" s="53">
        <v>2.930164</v>
      </c>
      <c r="T137" s="53">
        <v>1.0893569999999999</v>
      </c>
      <c r="U137" s="28" t="s">
        <v>58</v>
      </c>
      <c r="V137" s="29" t="s">
        <v>58</v>
      </c>
      <c r="W137" s="27"/>
      <c r="X137" s="27" t="s">
        <v>81</v>
      </c>
      <c r="Y137" s="27"/>
      <c r="Z137" s="27"/>
      <c r="AA137" s="30">
        <v>511.39797119999997</v>
      </c>
      <c r="AB137" s="31"/>
      <c r="AC137" s="31">
        <v>18.708672</v>
      </c>
      <c r="AD137" s="31">
        <v>15.473043999999998</v>
      </c>
      <c r="AE137" s="31">
        <v>8.7291139999999992</v>
      </c>
      <c r="AF137" s="31"/>
      <c r="AG137" s="31">
        <v>4.853561</v>
      </c>
      <c r="AH137" s="31"/>
      <c r="AI137" s="31">
        <v>7.7948120000000003</v>
      </c>
      <c r="AJ137" s="31">
        <v>3.901174000000001</v>
      </c>
      <c r="AK137" s="31">
        <v>3.996019</v>
      </c>
      <c r="AL137" s="31">
        <v>3.5827529999999999</v>
      </c>
      <c r="AM137" s="31"/>
      <c r="AN137" s="31">
        <v>1.639656</v>
      </c>
      <c r="AO137" s="31"/>
      <c r="AP137" s="31">
        <v>4.9536100000000003</v>
      </c>
      <c r="AQ137" s="31">
        <v>1.4402620000000002</v>
      </c>
      <c r="AR137" s="31">
        <v>1.3595660000000001</v>
      </c>
      <c r="AS137" s="31">
        <v>1.8580289999999999</v>
      </c>
      <c r="AT137" s="31"/>
      <c r="AU137" s="31">
        <v>2.098627</v>
      </c>
      <c r="AV137" s="31"/>
      <c r="AW137" s="31">
        <v>5.2719180000000003</v>
      </c>
      <c r="AX137" s="31">
        <v>1.7648200000000003</v>
      </c>
      <c r="AY137" s="31">
        <v>1.6672630000000002</v>
      </c>
      <c r="AZ137" s="31">
        <v>2.0988129999999998</v>
      </c>
      <c r="BA137" s="31"/>
      <c r="BB137" s="31">
        <v>0.79359999999999997</v>
      </c>
      <c r="BC137" s="31"/>
      <c r="BD137" s="31">
        <v>2.930164</v>
      </c>
      <c r="BE137" s="31">
        <v>0.18461600000000011</v>
      </c>
      <c r="BF137" s="31">
        <v>0.60022399999999998</v>
      </c>
      <c r="BG137" s="31">
        <v>1.0893569999999999</v>
      </c>
      <c r="BH137" s="30">
        <v>8.7815250000000002</v>
      </c>
      <c r="BI137" s="30">
        <v>10.203147</v>
      </c>
      <c r="BJ137" s="30">
        <v>16.001331</v>
      </c>
      <c r="BK137" s="30">
        <v>19.530006</v>
      </c>
      <c r="BL137" s="30">
        <v>11.766084000000003</v>
      </c>
      <c r="BM137" s="30"/>
      <c r="BN137" s="30">
        <v>6.3369340000000003</v>
      </c>
      <c r="BO137" s="30">
        <v>7.4795119999999997</v>
      </c>
      <c r="BP137" s="30">
        <v>8.2569130000000008</v>
      </c>
      <c r="BQ137" s="30">
        <v>14.445541</v>
      </c>
      <c r="BR137" s="30">
        <v>17.285820999999999</v>
      </c>
      <c r="BS137" s="30"/>
      <c r="BT137" s="31">
        <v>8.763418999999999</v>
      </c>
      <c r="BU137" s="31">
        <v>0.53947999999999996</v>
      </c>
      <c r="BV137" s="31">
        <v>0.8318859999999999</v>
      </c>
      <c r="BW137" s="31">
        <v>1.0555680000000001</v>
      </c>
      <c r="BX137" s="27">
        <v>3.6162080000000003</v>
      </c>
      <c r="BZ137" s="27">
        <v>5.53071</v>
      </c>
      <c r="CB137" s="27">
        <v>1.8078069999999999</v>
      </c>
      <c r="CD137" s="27">
        <v>4.8043610000000001</v>
      </c>
      <c r="CE137" s="27">
        <v>1.5784400000000001</v>
      </c>
      <c r="CF137" s="27">
        <v>2.463031</v>
      </c>
      <c r="CG137" s="27">
        <v>1.8078069999999999</v>
      </c>
      <c r="CI137" s="27">
        <v>10.802814000000001</v>
      </c>
      <c r="CJ137" s="27">
        <v>4.7439910000000003</v>
      </c>
      <c r="CK137" s="27">
        <v>4.7439910000000003</v>
      </c>
      <c r="CL137" s="27">
        <v>3.6162080000000003</v>
      </c>
    </row>
    <row r="138" spans="1:90" ht="16.5" customHeight="1" x14ac:dyDescent="0.25">
      <c r="A138" s="50"/>
      <c r="B138" s="27" t="s">
        <v>229</v>
      </c>
      <c r="C138" s="51" t="s">
        <v>79</v>
      </c>
      <c r="D138" s="52" t="s">
        <v>34</v>
      </c>
      <c r="E138" s="53" t="s">
        <v>58</v>
      </c>
      <c r="F138" s="53"/>
      <c r="G138" s="53">
        <v>209.71728400000001</v>
      </c>
      <c r="H138" s="53"/>
      <c r="I138" s="28" t="s">
        <v>58</v>
      </c>
      <c r="J138" s="47" t="s">
        <v>58</v>
      </c>
      <c r="K138" s="53" t="s">
        <v>58</v>
      </c>
      <c r="L138" s="53" t="s">
        <v>58</v>
      </c>
      <c r="M138" s="53">
        <v>20.444941</v>
      </c>
      <c r="N138" s="53" t="s">
        <v>58</v>
      </c>
      <c r="O138" s="28" t="s">
        <v>58</v>
      </c>
      <c r="P138" s="47" t="s">
        <v>58</v>
      </c>
      <c r="Q138" s="53" t="s">
        <v>58</v>
      </c>
      <c r="R138" s="53" t="s">
        <v>58</v>
      </c>
      <c r="S138" s="53">
        <v>20.369306999999999</v>
      </c>
      <c r="T138" s="53" t="s">
        <v>58</v>
      </c>
      <c r="U138" s="28" t="s">
        <v>58</v>
      </c>
      <c r="V138" s="29" t="s">
        <v>58</v>
      </c>
      <c r="W138" s="27"/>
      <c r="X138" s="27" t="s">
        <v>81</v>
      </c>
      <c r="Y138" s="27"/>
      <c r="Z138" s="27"/>
      <c r="AA138" s="30">
        <v>2836.92</v>
      </c>
      <c r="AB138" s="31"/>
      <c r="AC138" s="31"/>
      <c r="AD138" s="31">
        <v>530.33704000000012</v>
      </c>
      <c r="AE138" s="31"/>
      <c r="AF138" s="31"/>
      <c r="AG138" s="31"/>
      <c r="AH138" s="31"/>
      <c r="AI138" s="31">
        <v>38.915199999999999</v>
      </c>
      <c r="AJ138" s="31">
        <v>88.943049999999999</v>
      </c>
      <c r="AK138" s="31"/>
      <c r="AL138" s="31"/>
      <c r="AM138" s="31"/>
      <c r="AN138" s="31"/>
      <c r="AO138" s="31"/>
      <c r="AP138" s="31">
        <v>18.125031</v>
      </c>
      <c r="AQ138" s="31">
        <v>71.804675000000017</v>
      </c>
      <c r="AR138" s="31"/>
      <c r="AS138" s="31"/>
      <c r="AT138" s="31"/>
      <c r="AU138" s="31"/>
      <c r="AV138" s="31"/>
      <c r="AW138" s="31">
        <v>20.444941</v>
      </c>
      <c r="AX138" s="31">
        <v>74.705615000000009</v>
      </c>
      <c r="AY138" s="31"/>
      <c r="AZ138" s="31"/>
      <c r="BA138" s="31"/>
      <c r="BB138" s="31"/>
      <c r="BC138" s="31"/>
      <c r="BD138" s="31">
        <v>20.369306999999999</v>
      </c>
      <c r="BE138" s="31">
        <v>21.198796000000002</v>
      </c>
      <c r="BF138" s="31"/>
      <c r="BG138" s="31"/>
      <c r="BH138" s="30"/>
      <c r="BI138" s="30"/>
      <c r="BJ138" s="30">
        <v>-58.745720999999996</v>
      </c>
      <c r="BK138" s="30">
        <v>-87.844402000000002</v>
      </c>
      <c r="BL138" s="30">
        <v>-248.18506799999997</v>
      </c>
      <c r="BM138" s="30"/>
      <c r="BN138" s="30"/>
      <c r="BO138" s="30"/>
      <c r="BP138" s="30">
        <v>344.64050700000001</v>
      </c>
      <c r="BQ138" s="30">
        <v>368.63139200000001</v>
      </c>
      <c r="BR138" s="30">
        <v>607.33593199999996</v>
      </c>
      <c r="BS138" s="30"/>
      <c r="BT138" s="31">
        <v>190.94637599999999</v>
      </c>
      <c r="BU138" s="31"/>
      <c r="BV138" s="31"/>
      <c r="BW138" s="31"/>
      <c r="BZ138" s="27">
        <v>126.94069100000002</v>
      </c>
      <c r="CD138" s="27">
        <v>66.522878000000006</v>
      </c>
      <c r="CE138" s="27">
        <v>63.353394000000002</v>
      </c>
      <c r="CF138" s="27">
        <v>55.131119999999996</v>
      </c>
      <c r="CI138" s="27">
        <v>139.22508400000004</v>
      </c>
      <c r="CJ138" s="27">
        <v>70.637659999999997</v>
      </c>
      <c r="CK138" s="27">
        <v>70.637659999999997</v>
      </c>
    </row>
    <row r="139" spans="1:90" ht="16.5" customHeight="1" x14ac:dyDescent="0.25">
      <c r="A139" s="50"/>
      <c r="B139" s="27" t="s">
        <v>230</v>
      </c>
      <c r="C139" s="51" t="s">
        <v>79</v>
      </c>
      <c r="D139" s="52" t="s">
        <v>34</v>
      </c>
      <c r="E139" s="53" t="s">
        <v>58</v>
      </c>
      <c r="F139" s="53"/>
      <c r="G139" s="53">
        <v>324.78554600000001</v>
      </c>
      <c r="H139" s="53">
        <v>362.86166400000002</v>
      </c>
      <c r="I139" s="28" t="s">
        <v>58</v>
      </c>
      <c r="J139" s="47" t="s">
        <v>58</v>
      </c>
      <c r="K139" s="53" t="s">
        <v>58</v>
      </c>
      <c r="L139" s="53" t="s">
        <v>58</v>
      </c>
      <c r="M139" s="53">
        <v>-0.42348099999999977</v>
      </c>
      <c r="N139" s="53">
        <v>30.538656999999994</v>
      </c>
      <c r="O139" s="28" t="s">
        <v>58</v>
      </c>
      <c r="P139" s="47" t="s">
        <v>58</v>
      </c>
      <c r="Q139" s="53" t="s">
        <v>58</v>
      </c>
      <c r="R139" s="53" t="s">
        <v>58</v>
      </c>
      <c r="S139" s="53">
        <v>-20.571546999999999</v>
      </c>
      <c r="T139" s="53">
        <v>27.665782</v>
      </c>
      <c r="U139" s="28" t="s">
        <v>58</v>
      </c>
      <c r="V139" s="29" t="s">
        <v>58</v>
      </c>
      <c r="W139" s="27"/>
      <c r="X139" s="27" t="s">
        <v>81</v>
      </c>
      <c r="Y139" s="27"/>
      <c r="Z139" s="27"/>
      <c r="AA139" s="30">
        <v>1688.22</v>
      </c>
      <c r="AB139" s="31"/>
      <c r="AC139" s="31">
        <v>706.52401199999997</v>
      </c>
      <c r="AD139" s="31">
        <v>345.95888099999979</v>
      </c>
      <c r="AE139" s="31">
        <v>369.56289900000002</v>
      </c>
      <c r="AF139" s="31"/>
      <c r="AG139" s="31">
        <v>133.70289199999999</v>
      </c>
      <c r="AH139" s="31"/>
      <c r="AI139" s="31">
        <v>29.776725999999996</v>
      </c>
      <c r="AJ139" s="31">
        <v>28.872516000000019</v>
      </c>
      <c r="AK139" s="31">
        <v>19.921097</v>
      </c>
      <c r="AL139" s="31">
        <v>61.011940000000003</v>
      </c>
      <c r="AM139" s="31"/>
      <c r="AN139" s="31">
        <v>65.540763999999996</v>
      </c>
      <c r="AO139" s="31"/>
      <c r="AP139" s="31">
        <v>-6.9246549999999996</v>
      </c>
      <c r="AQ139" s="31">
        <v>1.5170369999999949</v>
      </c>
      <c r="AR139" s="31">
        <v>-16.348942000000001</v>
      </c>
      <c r="AS139" s="31">
        <v>25.995001999999999</v>
      </c>
      <c r="AT139" s="31"/>
      <c r="AU139" s="31">
        <v>74.328970999999996</v>
      </c>
      <c r="AV139" s="31"/>
      <c r="AW139" s="31">
        <v>-0.42348099999999977</v>
      </c>
      <c r="AX139" s="31">
        <v>5.8102049999999927</v>
      </c>
      <c r="AY139" s="31">
        <v>-11.315029999999993</v>
      </c>
      <c r="AZ139" s="31">
        <v>30.538656999999994</v>
      </c>
      <c r="BA139" s="31"/>
      <c r="BB139" s="31">
        <v>52.399864999999991</v>
      </c>
      <c r="BC139" s="31"/>
      <c r="BD139" s="31">
        <v>-20.571546999999999</v>
      </c>
      <c r="BE139" s="31">
        <v>-16.359685999999996</v>
      </c>
      <c r="BF139" s="31">
        <v>-26.915149</v>
      </c>
      <c r="BG139" s="31">
        <v>27.665782</v>
      </c>
      <c r="BH139" s="30">
        <v>35.555986999999995</v>
      </c>
      <c r="BI139" s="30">
        <v>268.75696899999997</v>
      </c>
      <c r="BJ139" s="30">
        <v>336.44558800000004</v>
      </c>
      <c r="BK139" s="30">
        <v>213.80917000000002</v>
      </c>
      <c r="BL139" s="30">
        <v>231.97775800000002</v>
      </c>
      <c r="BM139" s="30"/>
      <c r="BN139" s="30">
        <v>46.224974000000003</v>
      </c>
      <c r="BO139" s="30">
        <v>98.872649999999993</v>
      </c>
      <c r="BP139" s="30">
        <v>72.123489000000006</v>
      </c>
      <c r="BQ139" s="30">
        <v>27.536712999999999</v>
      </c>
      <c r="BR139" s="30">
        <v>6.3991559999999996</v>
      </c>
      <c r="BS139" s="30"/>
      <c r="BT139" s="31">
        <v>233.05397599999998</v>
      </c>
      <c r="BU139" s="31">
        <v>6.6876120000000014</v>
      </c>
      <c r="BV139" s="31">
        <v>7.5960359999999989</v>
      </c>
      <c r="BW139" s="31">
        <v>8.2531260000000017</v>
      </c>
      <c r="BX139" s="27">
        <v>117.105874</v>
      </c>
      <c r="BZ139" s="27">
        <v>68.824145999999999</v>
      </c>
      <c r="CB139" s="27">
        <v>59.789882999999989</v>
      </c>
      <c r="CD139" s="27">
        <v>-36.180599000000001</v>
      </c>
      <c r="CE139" s="27">
        <v>9.1250300000000006</v>
      </c>
      <c r="CF139" s="27">
        <v>30.734248000000001</v>
      </c>
      <c r="CG139" s="27">
        <v>59.789882999999989</v>
      </c>
      <c r="CI139" s="27">
        <v>24.610350999999991</v>
      </c>
      <c r="CJ139" s="27">
        <v>99.103231999999991</v>
      </c>
      <c r="CK139" s="27">
        <v>99.103231999999991</v>
      </c>
      <c r="CL139" s="27">
        <v>117.105874</v>
      </c>
    </row>
    <row r="140" spans="1:90" ht="16.5" customHeight="1" x14ac:dyDescent="0.25">
      <c r="A140" s="50"/>
      <c r="B140" s="27" t="s">
        <v>231</v>
      </c>
      <c r="C140" s="51" t="s">
        <v>79</v>
      </c>
      <c r="D140" s="52" t="s">
        <v>34</v>
      </c>
      <c r="E140" s="53" t="s">
        <v>58</v>
      </c>
      <c r="F140" s="53"/>
      <c r="G140" s="53">
        <v>301.43661500000002</v>
      </c>
      <c r="H140" s="53">
        <v>216.890152</v>
      </c>
      <c r="I140" s="28" t="s">
        <v>58</v>
      </c>
      <c r="J140" s="47" t="s">
        <v>58</v>
      </c>
      <c r="K140" s="53" t="s">
        <v>58</v>
      </c>
      <c r="L140" s="53" t="s">
        <v>58</v>
      </c>
      <c r="M140" s="53">
        <v>-7.5135190000000005</v>
      </c>
      <c r="N140" s="53">
        <v>35.30254</v>
      </c>
      <c r="O140" s="28" t="s">
        <v>58</v>
      </c>
      <c r="P140" s="47" t="s">
        <v>58</v>
      </c>
      <c r="Q140" s="53" t="s">
        <v>58</v>
      </c>
      <c r="R140" s="53" t="s">
        <v>58</v>
      </c>
      <c r="S140" s="53">
        <v>35.251446999999999</v>
      </c>
      <c r="T140" s="53">
        <v>90.209511000000006</v>
      </c>
      <c r="U140" s="28" t="s">
        <v>58</v>
      </c>
      <c r="V140" s="29" t="s">
        <v>58</v>
      </c>
      <c r="W140" s="27"/>
      <c r="X140" s="27" t="s">
        <v>81</v>
      </c>
      <c r="Y140" s="27"/>
      <c r="Z140" s="27"/>
      <c r="AA140" s="30">
        <v>2064.5100000000002</v>
      </c>
      <c r="AB140" s="31"/>
      <c r="AC140" s="31">
        <v>365.96618799999999</v>
      </c>
      <c r="AD140" s="31">
        <v>239.88982599999997</v>
      </c>
      <c r="AE140" s="31">
        <v>189.12151700000001</v>
      </c>
      <c r="AF140" s="31"/>
      <c r="AG140" s="31">
        <v>78.524992999999995</v>
      </c>
      <c r="AH140" s="31"/>
      <c r="AI140" s="31">
        <v>16.208807</v>
      </c>
      <c r="AJ140" s="31">
        <v>72.724580000000003</v>
      </c>
      <c r="AK140" s="31">
        <v>41.212936999999997</v>
      </c>
      <c r="AL140" s="31">
        <v>51.108215999999999</v>
      </c>
      <c r="AM140" s="31"/>
      <c r="AN140" s="31">
        <v>39.608553999999998</v>
      </c>
      <c r="AO140" s="31"/>
      <c r="AP140" s="31">
        <v>-18.378809</v>
      </c>
      <c r="AQ140" s="31">
        <v>43.679528999999981</v>
      </c>
      <c r="AR140" s="31">
        <v>17.689343000000001</v>
      </c>
      <c r="AS140" s="31">
        <v>30.022673999999999</v>
      </c>
      <c r="AT140" s="31"/>
      <c r="AU140" s="31">
        <v>50.028621999999999</v>
      </c>
      <c r="AV140" s="31"/>
      <c r="AW140" s="31">
        <v>-7.5135190000000005</v>
      </c>
      <c r="AX140" s="31">
        <v>52.143293999999983</v>
      </c>
      <c r="AY140" s="31">
        <v>23.072369999999999</v>
      </c>
      <c r="AZ140" s="31">
        <v>35.30254</v>
      </c>
      <c r="BA140" s="31"/>
      <c r="BB140" s="31">
        <v>200.32715000000005</v>
      </c>
      <c r="BC140" s="31"/>
      <c r="BD140" s="31">
        <v>35.251446999999999</v>
      </c>
      <c r="BE140" s="31">
        <v>246.82583300000007</v>
      </c>
      <c r="BF140" s="31">
        <v>43.318533000000002</v>
      </c>
      <c r="BG140" s="31">
        <v>90.209511000000006</v>
      </c>
      <c r="BH140" s="30">
        <v>-414.94700699999999</v>
      </c>
      <c r="BI140" s="30">
        <v>-375.55244699999997</v>
      </c>
      <c r="BJ140" s="30">
        <v>-479.82956000000001</v>
      </c>
      <c r="BK140" s="30">
        <v>-496.008396</v>
      </c>
      <c r="BL140" s="30">
        <v>-436.98506400000002</v>
      </c>
      <c r="BM140" s="30"/>
      <c r="BN140" s="30">
        <v>908.094064</v>
      </c>
      <c r="BO140" s="30">
        <v>1287.431358</v>
      </c>
      <c r="BP140" s="30">
        <v>1342.5683859999999</v>
      </c>
      <c r="BQ140" s="30">
        <v>1739.2934190000001</v>
      </c>
      <c r="BR140" s="30">
        <v>1761.151057</v>
      </c>
      <c r="BS140" s="30"/>
      <c r="BT140" s="31">
        <v>96.536612000000019</v>
      </c>
      <c r="BU140" s="31">
        <v>4.3625639999999972</v>
      </c>
      <c r="BV140" s="31">
        <v>12.784958</v>
      </c>
      <c r="BW140" s="31">
        <v>4.1575669999999993</v>
      </c>
      <c r="BX140" s="27">
        <v>62.719839</v>
      </c>
      <c r="BZ140" s="27">
        <v>125.24428599999999</v>
      </c>
      <c r="CB140" s="27">
        <v>420.41632600000008</v>
      </c>
      <c r="CD140" s="27">
        <v>415.60532400000005</v>
      </c>
      <c r="CE140" s="27">
        <v>490.47151600000007</v>
      </c>
      <c r="CF140" s="27">
        <v>438.57858099999999</v>
      </c>
      <c r="CG140" s="27">
        <v>420.41632600000008</v>
      </c>
      <c r="CI140" s="27">
        <v>103.00468499999997</v>
      </c>
      <c r="CJ140" s="27">
        <v>81.429644999999994</v>
      </c>
      <c r="CK140" s="27">
        <v>81.429644999999994</v>
      </c>
      <c r="CL140" s="27">
        <v>62.719839</v>
      </c>
    </row>
    <row r="141" spans="1:90" ht="16.5" customHeight="1" x14ac:dyDescent="0.25">
      <c r="A141" s="50"/>
      <c r="B141" s="27" t="s">
        <v>232</v>
      </c>
      <c r="C141" s="51" t="s">
        <v>79</v>
      </c>
      <c r="D141" s="52" t="s">
        <v>34</v>
      </c>
      <c r="E141" s="53" t="s">
        <v>58</v>
      </c>
      <c r="F141" s="53"/>
      <c r="G141" s="53">
        <v>849.29979900000012</v>
      </c>
      <c r="H141" s="53">
        <v>962.94267500000001</v>
      </c>
      <c r="I141" s="28" t="s">
        <v>58</v>
      </c>
      <c r="J141" s="47" t="s">
        <v>58</v>
      </c>
      <c r="K141" s="53" t="s">
        <v>58</v>
      </c>
      <c r="L141" s="53" t="s">
        <v>58</v>
      </c>
      <c r="M141" s="53">
        <v>95.012281000000002</v>
      </c>
      <c r="N141" s="53">
        <v>324.22158400000006</v>
      </c>
      <c r="O141" s="28" t="s">
        <v>58</v>
      </c>
      <c r="P141" s="47" t="s">
        <v>58</v>
      </c>
      <c r="Q141" s="53" t="s">
        <v>58</v>
      </c>
      <c r="R141" s="53" t="s">
        <v>58</v>
      </c>
      <c r="S141" s="53">
        <v>109.94277199999999</v>
      </c>
      <c r="T141" s="53">
        <v>270.19025399999998</v>
      </c>
      <c r="U141" s="28" t="s">
        <v>58</v>
      </c>
      <c r="V141" s="29" t="s">
        <v>58</v>
      </c>
      <c r="W141" s="27"/>
      <c r="X141" s="27" t="s">
        <v>81</v>
      </c>
      <c r="Y141" s="27"/>
      <c r="Z141" s="27"/>
      <c r="AA141" s="30">
        <v>5365</v>
      </c>
      <c r="AB141" s="31"/>
      <c r="AC141" s="31">
        <v>1733.5656019999999</v>
      </c>
      <c r="AD141" s="31">
        <v>796.74960799999917</v>
      </c>
      <c r="AE141" s="31">
        <v>777.90968499999997</v>
      </c>
      <c r="AF141" s="31"/>
      <c r="AG141" s="31">
        <v>654.878378</v>
      </c>
      <c r="AH141" s="31"/>
      <c r="AI141" s="31">
        <v>128.93384800000001</v>
      </c>
      <c r="AJ141" s="31">
        <v>165.173271</v>
      </c>
      <c r="AK141" s="31">
        <v>212.914706</v>
      </c>
      <c r="AL141" s="31">
        <v>353.00670100000002</v>
      </c>
      <c r="AM141" s="31"/>
      <c r="AN141" s="31">
        <v>589.25614700000006</v>
      </c>
      <c r="AO141" s="31"/>
      <c r="AP141" s="31">
        <v>86.401334000000006</v>
      </c>
      <c r="AQ141" s="31">
        <v>121.29631800000004</v>
      </c>
      <c r="AR141" s="31">
        <v>181.55655899999999</v>
      </c>
      <c r="AS141" s="31">
        <v>317.29221799999999</v>
      </c>
      <c r="AT141" s="31"/>
      <c r="AU141" s="31">
        <v>603.21882300000004</v>
      </c>
      <c r="AV141" s="31"/>
      <c r="AW141" s="31">
        <v>95.012281000000002</v>
      </c>
      <c r="AX141" s="31">
        <v>128.96605900000003</v>
      </c>
      <c r="AY141" s="31">
        <v>188.68430799999976</v>
      </c>
      <c r="AZ141" s="31">
        <v>324.22158400000006</v>
      </c>
      <c r="BA141" s="31"/>
      <c r="BB141" s="31">
        <v>505.60029100000003</v>
      </c>
      <c r="BC141" s="31"/>
      <c r="BD141" s="31">
        <v>109.94277199999999</v>
      </c>
      <c r="BE141" s="31">
        <v>189.41550299999994</v>
      </c>
      <c r="BF141" s="31">
        <v>259.42141299999997</v>
      </c>
      <c r="BG141" s="31">
        <v>270.19025399999998</v>
      </c>
      <c r="BH141" s="30">
        <v>-83.825482999999991</v>
      </c>
      <c r="BI141" s="30">
        <v>197.981133</v>
      </c>
      <c r="BJ141" s="30">
        <v>-65.518869000000052</v>
      </c>
      <c r="BK141" s="30">
        <v>-130.11092000000002</v>
      </c>
      <c r="BL141" s="30">
        <v>-194.95947400000003</v>
      </c>
      <c r="BM141" s="30"/>
      <c r="BN141" s="30">
        <v>607.954071</v>
      </c>
      <c r="BO141" s="30">
        <v>1448.244385</v>
      </c>
      <c r="BP141" s="30">
        <v>1698.9001109999999</v>
      </c>
      <c r="BQ141" s="30">
        <v>1886.8395169999999</v>
      </c>
      <c r="BR141" s="30">
        <v>1943.6450629999999</v>
      </c>
      <c r="BS141" s="30"/>
      <c r="BT141" s="31">
        <v>495.28610500000013</v>
      </c>
      <c r="BU141" s="31">
        <v>104.57342500000001</v>
      </c>
      <c r="BV141" s="31">
        <v>52.388434000000004</v>
      </c>
      <c r="BW141" s="31">
        <v>28.937197000000005</v>
      </c>
      <c r="BX141" s="27">
        <v>864.68198000000007</v>
      </c>
      <c r="BZ141" s="27">
        <v>920.86918999999989</v>
      </c>
      <c r="CB141" s="27">
        <v>817.08455400000003</v>
      </c>
      <c r="CD141" s="27">
        <v>828.96994199999983</v>
      </c>
      <c r="CE141" s="27">
        <v>954.43720699999994</v>
      </c>
      <c r="CF141" s="27">
        <v>999.28266299999996</v>
      </c>
      <c r="CG141" s="27">
        <v>817.08455400000003</v>
      </c>
      <c r="CI141" s="27">
        <v>736.88423199999988</v>
      </c>
      <c r="CJ141" s="27">
        <v>948.7928629999999</v>
      </c>
      <c r="CK141" s="27">
        <v>948.7928629999999</v>
      </c>
      <c r="CL141" s="27">
        <v>864.68198000000007</v>
      </c>
    </row>
    <row r="142" spans="1:90" ht="16.5" customHeight="1" x14ac:dyDescent="0.25">
      <c r="A142" s="50"/>
      <c r="B142" s="27" t="s">
        <v>233</v>
      </c>
      <c r="C142" s="51" t="s">
        <v>79</v>
      </c>
      <c r="D142" s="52" t="s">
        <v>34</v>
      </c>
      <c r="E142" s="53" t="s">
        <v>58</v>
      </c>
      <c r="F142" s="53"/>
      <c r="G142" s="53">
        <v>3.6147860000000001</v>
      </c>
      <c r="H142" s="53">
        <v>88.749866999999995</v>
      </c>
      <c r="I142" s="28" t="s">
        <v>58</v>
      </c>
      <c r="J142" s="47" t="s">
        <v>58</v>
      </c>
      <c r="K142" s="53" t="s">
        <v>58</v>
      </c>
      <c r="L142" s="53" t="s">
        <v>58</v>
      </c>
      <c r="M142" s="53">
        <v>-3.4912419999999997</v>
      </c>
      <c r="N142" s="53">
        <v>7.7928819999999996</v>
      </c>
      <c r="O142" s="28" t="s">
        <v>58</v>
      </c>
      <c r="P142" s="47" t="s">
        <v>58</v>
      </c>
      <c r="Q142" s="53" t="s">
        <v>58</v>
      </c>
      <c r="R142" s="53" t="s">
        <v>58</v>
      </c>
      <c r="S142" s="53">
        <v>3.1459030000000001</v>
      </c>
      <c r="T142" s="53">
        <v>15.008357999999999</v>
      </c>
      <c r="U142" s="28" t="s">
        <v>58</v>
      </c>
      <c r="V142" s="29" t="s">
        <v>58</v>
      </c>
      <c r="W142" s="27"/>
      <c r="X142" s="27" t="s">
        <v>81</v>
      </c>
      <c r="Y142" s="27"/>
      <c r="Z142" s="27"/>
      <c r="AA142" s="30">
        <v>629.64</v>
      </c>
      <c r="AB142" s="31"/>
      <c r="AC142" s="31">
        <v>93.818357000000006</v>
      </c>
      <c r="AD142" s="31">
        <v>48.407994999999971</v>
      </c>
      <c r="AE142" s="31">
        <v>79.605170000000001</v>
      </c>
      <c r="AF142" s="31"/>
      <c r="AG142" s="31">
        <v>9.6803489999999996</v>
      </c>
      <c r="AH142" s="31"/>
      <c r="AI142" s="31">
        <v>-0.79087600000000002</v>
      </c>
      <c r="AJ142" s="31">
        <v>-0.36610300000000073</v>
      </c>
      <c r="AK142" s="31">
        <v>-1.100776</v>
      </c>
      <c r="AL142" s="31">
        <v>9.9887979999999992</v>
      </c>
      <c r="AM142" s="31"/>
      <c r="AN142" s="31">
        <v>4.7643199999999997</v>
      </c>
      <c r="AO142" s="31"/>
      <c r="AP142" s="31">
        <v>-3.7382469999999999</v>
      </c>
      <c r="AQ142" s="31">
        <v>-3.074551</v>
      </c>
      <c r="AR142" s="31">
        <v>-3.950917</v>
      </c>
      <c r="AS142" s="31">
        <v>7.6099379999999996</v>
      </c>
      <c r="AT142" s="31"/>
      <c r="AU142" s="31">
        <v>5.1063299999999998</v>
      </c>
      <c r="AV142" s="31"/>
      <c r="AW142" s="31">
        <v>-3.4912419999999997</v>
      </c>
      <c r="AX142" s="31">
        <v>-2.756224</v>
      </c>
      <c r="AY142" s="31">
        <v>-3.7558999999999996</v>
      </c>
      <c r="AZ142" s="31">
        <v>7.7928819999999996</v>
      </c>
      <c r="BA142" s="31"/>
      <c r="BB142" s="31">
        <v>22.695436999999998</v>
      </c>
      <c r="BC142" s="31"/>
      <c r="BD142" s="31">
        <v>3.1459030000000001</v>
      </c>
      <c r="BE142" s="31">
        <v>0.4580289999999998</v>
      </c>
      <c r="BF142" s="31">
        <v>4.7178760000000004</v>
      </c>
      <c r="BG142" s="31">
        <v>15.008357999999999</v>
      </c>
      <c r="BH142" s="30">
        <v>-72.485392000000004</v>
      </c>
      <c r="BI142" s="30">
        <v>-110.568682</v>
      </c>
      <c r="BJ142" s="30">
        <v>-125.68915899999999</v>
      </c>
      <c r="BK142" s="30">
        <v>-87.075372999999999</v>
      </c>
      <c r="BL142" s="30">
        <v>-104.380865</v>
      </c>
      <c r="BM142" s="30"/>
      <c r="BN142" s="30">
        <v>80.396238999999994</v>
      </c>
      <c r="BO142" s="30">
        <v>126.52256800000001</v>
      </c>
      <c r="BP142" s="30">
        <v>109.058789</v>
      </c>
      <c r="BQ142" s="30">
        <v>109.27750899999999</v>
      </c>
      <c r="BR142" s="30">
        <v>111.931876</v>
      </c>
      <c r="BS142" s="30"/>
      <c r="BT142" s="31">
        <v>12.963639999999998</v>
      </c>
      <c r="BU142" s="31">
        <v>-0.27801199999999993</v>
      </c>
      <c r="BV142" s="31">
        <v>0.32852599999999965</v>
      </c>
      <c r="BW142" s="31">
        <v>-0.89488999999999963</v>
      </c>
      <c r="BX142" s="27">
        <v>8.2228759999999994</v>
      </c>
      <c r="BZ142" s="27">
        <v>-1.405794</v>
      </c>
      <c r="CB142" s="27">
        <v>41.962912000000003</v>
      </c>
      <c r="CD142" s="27">
        <v>23.330165999999998</v>
      </c>
      <c r="CE142" s="27">
        <v>27.871341999999999</v>
      </c>
      <c r="CF142" s="27">
        <v>44.828648999999999</v>
      </c>
      <c r="CG142" s="27">
        <v>41.962912000000003</v>
      </c>
      <c r="CI142" s="27">
        <v>-2.2104840000000001</v>
      </c>
      <c r="CJ142" s="27">
        <v>4.7449880000000002</v>
      </c>
      <c r="CK142" s="27">
        <v>4.7449880000000002</v>
      </c>
      <c r="CL142" s="27">
        <v>8.2228759999999994</v>
      </c>
    </row>
    <row r="143" spans="1:90" ht="16.5" customHeight="1" x14ac:dyDescent="0.25">
      <c r="A143" s="50"/>
      <c r="B143" s="27" t="s">
        <v>90</v>
      </c>
      <c r="C143" s="51">
        <v>0</v>
      </c>
      <c r="D143" s="52" t="s">
        <v>34</v>
      </c>
      <c r="E143" s="53">
        <v>3031.5</v>
      </c>
      <c r="F143" s="53"/>
      <c r="G143" s="53">
        <v>2362.8719999999998</v>
      </c>
      <c r="H143" s="53">
        <v>2240.3346849999998</v>
      </c>
      <c r="I143" s="28" t="s">
        <v>58</v>
      </c>
      <c r="J143" s="47" t="s">
        <v>58</v>
      </c>
      <c r="K143" s="53">
        <v>680.5</v>
      </c>
      <c r="L143" s="53" t="s">
        <v>58</v>
      </c>
      <c r="M143" s="53">
        <v>313.947</v>
      </c>
      <c r="N143" s="53">
        <v>470.98795700000005</v>
      </c>
      <c r="O143" s="28" t="s">
        <v>58</v>
      </c>
      <c r="P143" s="47" t="s">
        <v>58</v>
      </c>
      <c r="Q143" s="53">
        <v>631.07345662677085</v>
      </c>
      <c r="R143" s="53" t="s">
        <v>58</v>
      </c>
      <c r="S143" s="53">
        <v>251.709</v>
      </c>
      <c r="T143" s="53">
        <v>858.39768200000003</v>
      </c>
      <c r="U143" s="28" t="s">
        <v>58</v>
      </c>
      <c r="V143" s="29" t="s">
        <v>58</v>
      </c>
      <c r="W143" s="27"/>
      <c r="X143" s="27" t="s">
        <v>81</v>
      </c>
      <c r="Y143" s="27"/>
      <c r="Z143" s="27"/>
      <c r="AA143" s="30">
        <v>23383.116910200002</v>
      </c>
      <c r="AB143" s="31"/>
      <c r="AC143" s="31">
        <v>3595.1903910000001</v>
      </c>
      <c r="AD143" s="31">
        <v>2555.5954220000003</v>
      </c>
      <c r="AE143" s="31">
        <v>2431.2194169999998</v>
      </c>
      <c r="AF143" s="31"/>
      <c r="AG143" s="31">
        <v>683.45415200000002</v>
      </c>
      <c r="AH143" s="31"/>
      <c r="AI143" s="31">
        <v>423.90300000000002</v>
      </c>
      <c r="AJ143" s="31">
        <v>352.89361199999985</v>
      </c>
      <c r="AK143" s="31">
        <v>443.024609</v>
      </c>
      <c r="AL143" s="31">
        <v>506.91187600000001</v>
      </c>
      <c r="AM143" s="31"/>
      <c r="AN143" s="31">
        <v>541.83257100000003</v>
      </c>
      <c r="AO143" s="31"/>
      <c r="AP143" s="31">
        <v>274.88299999999998</v>
      </c>
      <c r="AQ143" s="31">
        <v>199.30915399999992</v>
      </c>
      <c r="AR143" s="31">
        <v>337.07868500000001</v>
      </c>
      <c r="AS143" s="31">
        <v>437.10449399999999</v>
      </c>
      <c r="AT143" s="31"/>
      <c r="AU143" s="31">
        <v>608.16095700000005</v>
      </c>
      <c r="AV143" s="31"/>
      <c r="AW143" s="31">
        <v>313.947</v>
      </c>
      <c r="AX143" s="31">
        <v>240.89233499999995</v>
      </c>
      <c r="AY143" s="31">
        <v>386.78806299999997</v>
      </c>
      <c r="AZ143" s="31">
        <v>470.98795700000005</v>
      </c>
      <c r="BA143" s="31"/>
      <c r="BB143" s="31">
        <v>982.70122700000002</v>
      </c>
      <c r="BC143" s="31"/>
      <c r="BD143" s="31">
        <v>251.709</v>
      </c>
      <c r="BE143" s="31">
        <v>456.8678060000002</v>
      </c>
      <c r="BF143" s="31">
        <v>1992.004058</v>
      </c>
      <c r="BG143" s="31">
        <v>858.39768200000003</v>
      </c>
      <c r="BH143" s="30">
        <v>1114.6410040000001</v>
      </c>
      <c r="BI143" s="30">
        <v>1648.876207</v>
      </c>
      <c r="BJ143" s="30">
        <v>-559.05163300000004</v>
      </c>
      <c r="BK143" s="30">
        <v>187.99900000000025</v>
      </c>
      <c r="BL143" s="30">
        <v>1096.5390000000002</v>
      </c>
      <c r="BM143" s="30"/>
      <c r="BN143" s="30">
        <v>1986.3617079999999</v>
      </c>
      <c r="BO143" s="30">
        <v>3603.5749759999999</v>
      </c>
      <c r="BP143" s="30">
        <v>5703.720053</v>
      </c>
      <c r="BQ143" s="30">
        <v>6108.558</v>
      </c>
      <c r="BR143" s="30">
        <v>5997.3040000000001</v>
      </c>
      <c r="BS143" s="30"/>
      <c r="BT143" s="31">
        <v>1212.5972230000002</v>
      </c>
      <c r="BU143" s="31">
        <v>153.47474900000003</v>
      </c>
      <c r="BV143" s="31">
        <v>133.62152799999998</v>
      </c>
      <c r="BW143" s="31">
        <v>151.31253199999998</v>
      </c>
      <c r="BX143" s="27">
        <v>896.78934299999992</v>
      </c>
      <c r="BZ143" s="27">
        <v>1235.841355</v>
      </c>
      <c r="CB143" s="27">
        <v>1418.838186</v>
      </c>
      <c r="CD143" s="27">
        <v>3558.9780909999999</v>
      </c>
      <c r="CE143" s="27">
        <v>3431.5730910000002</v>
      </c>
      <c r="CF143" s="27">
        <v>3361.431165</v>
      </c>
      <c r="CG143" s="27">
        <v>1418.838186</v>
      </c>
      <c r="CI143" s="27">
        <v>1412.6153549999999</v>
      </c>
      <c r="CJ143" s="27">
        <v>1130.1026569999999</v>
      </c>
      <c r="CK143" s="27">
        <v>1130.1026569999999</v>
      </c>
      <c r="CL143" s="27">
        <v>896.78934299999992</v>
      </c>
    </row>
    <row r="144" spans="1:90" ht="16.5" customHeight="1" x14ac:dyDescent="0.25">
      <c r="A144" s="50"/>
      <c r="B144" s="27" t="s">
        <v>234</v>
      </c>
      <c r="C144" s="51" t="s">
        <v>79</v>
      </c>
      <c r="D144" s="52" t="s">
        <v>34</v>
      </c>
      <c r="E144" s="53" t="s">
        <v>58</v>
      </c>
      <c r="F144" s="53"/>
      <c r="G144" s="53">
        <v>1746.2171969999999</v>
      </c>
      <c r="H144" s="53">
        <v>1386.1391610000001</v>
      </c>
      <c r="I144" s="28" t="s">
        <v>58</v>
      </c>
      <c r="J144" s="47" t="s">
        <v>58</v>
      </c>
      <c r="K144" s="53" t="s">
        <v>58</v>
      </c>
      <c r="L144" s="53" t="s">
        <v>58</v>
      </c>
      <c r="M144" s="53">
        <v>313.36673200000001</v>
      </c>
      <c r="N144" s="53">
        <v>433.97375899999997</v>
      </c>
      <c r="O144" s="28" t="s">
        <v>58</v>
      </c>
      <c r="P144" s="47" t="s">
        <v>58</v>
      </c>
      <c r="Q144" s="53" t="s">
        <v>58</v>
      </c>
      <c r="R144" s="53" t="s">
        <v>58</v>
      </c>
      <c r="S144" s="53">
        <v>114.22569099999998</v>
      </c>
      <c r="T144" s="53">
        <v>248.28102100000001</v>
      </c>
      <c r="U144" s="28" t="s">
        <v>58</v>
      </c>
      <c r="V144" s="29" t="s">
        <v>58</v>
      </c>
      <c r="W144" s="27"/>
      <c r="X144" s="27" t="s">
        <v>81</v>
      </c>
      <c r="Y144" s="27"/>
      <c r="Z144" s="27"/>
      <c r="AA144" s="30">
        <v>19651.41</v>
      </c>
      <c r="AB144" s="31"/>
      <c r="AC144" s="31">
        <v>2480.8978200000001</v>
      </c>
      <c r="AD144" s="31">
        <v>1678.3575440000004</v>
      </c>
      <c r="AE144" s="31">
        <v>1912.7531770000001</v>
      </c>
      <c r="AF144" s="31"/>
      <c r="AG144" s="31">
        <v>834.60423300000002</v>
      </c>
      <c r="AH144" s="31"/>
      <c r="AI144" s="31">
        <v>404.15662200000003</v>
      </c>
      <c r="AJ144" s="31">
        <v>542.23817199999985</v>
      </c>
      <c r="AK144" s="31">
        <v>792.89025000000004</v>
      </c>
      <c r="AL144" s="31">
        <v>491.468841</v>
      </c>
      <c r="AM144" s="31"/>
      <c r="AN144" s="31">
        <v>567.76649399999997</v>
      </c>
      <c r="AO144" s="31"/>
      <c r="AP144" s="31">
        <v>198.44351</v>
      </c>
      <c r="AQ144" s="31">
        <v>371.28657599999974</v>
      </c>
      <c r="AR144" s="31">
        <v>640.04128400000002</v>
      </c>
      <c r="AS144" s="31">
        <v>346.43575600000003</v>
      </c>
      <c r="AT144" s="31"/>
      <c r="AU144" s="31">
        <v>733.80872799999997</v>
      </c>
      <c r="AV144" s="31"/>
      <c r="AW144" s="31">
        <v>313.36673200000001</v>
      </c>
      <c r="AX144" s="31">
        <v>476.1843539999997</v>
      </c>
      <c r="AY144" s="31">
        <v>735.38363000000015</v>
      </c>
      <c r="AZ144" s="31">
        <v>433.97375899999997</v>
      </c>
      <c r="BA144" s="31"/>
      <c r="BB144" s="31">
        <v>377.00310400000001</v>
      </c>
      <c r="BC144" s="31"/>
      <c r="BD144" s="31">
        <v>114.22569099999998</v>
      </c>
      <c r="BE144" s="31">
        <v>162.20004099999994</v>
      </c>
      <c r="BF144" s="31">
        <v>540.75067899999999</v>
      </c>
      <c r="BG144" s="31">
        <v>248.28102100000001</v>
      </c>
      <c r="BH144" s="30">
        <v>1415.9745760000001</v>
      </c>
      <c r="BI144" s="30">
        <v>1582.4079859999999</v>
      </c>
      <c r="BJ144" s="30">
        <v>947.02167499999973</v>
      </c>
      <c r="BK144" s="30">
        <v>962.57056899999998</v>
      </c>
      <c r="BL144" s="30">
        <v>844.51068600000008</v>
      </c>
      <c r="BM144" s="30"/>
      <c r="BN144" s="30">
        <v>602.71535400000005</v>
      </c>
      <c r="BO144" s="30">
        <v>2257.662883</v>
      </c>
      <c r="BP144" s="30">
        <v>2942.1768649999999</v>
      </c>
      <c r="BQ144" s="30">
        <v>3251.9063310000001</v>
      </c>
      <c r="BR144" s="30">
        <v>3518.896225</v>
      </c>
      <c r="BS144" s="30"/>
      <c r="BT144" s="31">
        <v>843.48978299999999</v>
      </c>
      <c r="BU144" s="31">
        <v>279.95685700000001</v>
      </c>
      <c r="BV144" s="31">
        <v>104.11702200000001</v>
      </c>
      <c r="BW144" s="31">
        <v>156.318262</v>
      </c>
      <c r="BX144" s="27">
        <v>1283.6470890000001</v>
      </c>
      <c r="BZ144" s="27">
        <v>1945.3767119999998</v>
      </c>
      <c r="CB144" s="27">
        <v>843.79844500000002</v>
      </c>
      <c r="CD144" s="27">
        <v>1065.4574319999997</v>
      </c>
      <c r="CE144" s="27">
        <v>1079.9538239999999</v>
      </c>
      <c r="CF144" s="27">
        <v>1203.1330089999999</v>
      </c>
      <c r="CG144" s="27">
        <v>843.79844500000002</v>
      </c>
      <c r="CI144" s="27">
        <v>1958.9084749999997</v>
      </c>
      <c r="CJ144" s="27">
        <v>1739.073862</v>
      </c>
      <c r="CK144" s="27">
        <v>1739.073862</v>
      </c>
      <c r="CL144" s="27">
        <v>1283.6470890000001</v>
      </c>
    </row>
    <row r="145" spans="1:90" ht="16.5" customHeight="1" x14ac:dyDescent="0.25">
      <c r="A145" s="50"/>
      <c r="B145" s="27" t="s">
        <v>235</v>
      </c>
      <c r="C145" s="51" t="s">
        <v>79</v>
      </c>
      <c r="D145" s="52" t="s">
        <v>34</v>
      </c>
      <c r="E145" s="53" t="s">
        <v>58</v>
      </c>
      <c r="F145" s="53"/>
      <c r="G145" s="53">
        <v>450.38975300000004</v>
      </c>
      <c r="H145" s="53">
        <v>319.06377400000002</v>
      </c>
      <c r="I145" s="28" t="s">
        <v>58</v>
      </c>
      <c r="J145" s="47" t="s">
        <v>58</v>
      </c>
      <c r="K145" s="53" t="s">
        <v>58</v>
      </c>
      <c r="L145" s="53" t="s">
        <v>58</v>
      </c>
      <c r="M145" s="53">
        <v>26.524657000000001</v>
      </c>
      <c r="N145" s="53">
        <v>41.490425999999999</v>
      </c>
      <c r="O145" s="28" t="s">
        <v>58</v>
      </c>
      <c r="P145" s="47" t="s">
        <v>58</v>
      </c>
      <c r="Q145" s="53" t="s">
        <v>58</v>
      </c>
      <c r="R145" s="53" t="s">
        <v>58</v>
      </c>
      <c r="S145" s="53">
        <v>-8.1118860000000002</v>
      </c>
      <c r="T145" s="53">
        <v>31.390394000000001</v>
      </c>
      <c r="U145" s="28" t="s">
        <v>58</v>
      </c>
      <c r="V145" s="29" t="s">
        <v>58</v>
      </c>
      <c r="W145" s="27"/>
      <c r="X145" s="27" t="s">
        <v>81</v>
      </c>
      <c r="Y145" s="27"/>
      <c r="Z145" s="27"/>
      <c r="AA145" s="30">
        <v>1155.633</v>
      </c>
      <c r="AB145" s="31"/>
      <c r="AC145" s="31">
        <v>483.36502600000006</v>
      </c>
      <c r="AD145" s="31">
        <v>404.3666639999999</v>
      </c>
      <c r="AE145" s="31">
        <v>319.796718</v>
      </c>
      <c r="AF145" s="31"/>
      <c r="AG145" s="31">
        <v>40.978380999999999</v>
      </c>
      <c r="AH145" s="31"/>
      <c r="AI145" s="31">
        <v>20.284949000000001</v>
      </c>
      <c r="AJ145" s="31">
        <v>28.365421000000005</v>
      </c>
      <c r="AK145" s="31">
        <v>14.93529</v>
      </c>
      <c r="AL145" s="31">
        <v>42.002417999999999</v>
      </c>
      <c r="AM145" s="31"/>
      <c r="AN145" s="31">
        <v>19.974050999999999</v>
      </c>
      <c r="AO145" s="31"/>
      <c r="AP145" s="31">
        <v>0.80005700000000002</v>
      </c>
      <c r="AQ145" s="31">
        <v>14.061942999999999</v>
      </c>
      <c r="AR145" s="31">
        <v>-1.3488800000000001</v>
      </c>
      <c r="AS145" s="31">
        <v>29.811982</v>
      </c>
      <c r="AT145" s="31"/>
      <c r="AU145" s="31">
        <v>42.003450999999998</v>
      </c>
      <c r="AV145" s="31"/>
      <c r="AW145" s="31">
        <v>26.524657000000001</v>
      </c>
      <c r="AX145" s="31">
        <v>26.011504000000002</v>
      </c>
      <c r="AY145" s="31">
        <v>11.336606000000003</v>
      </c>
      <c r="AZ145" s="31">
        <v>41.490425999999999</v>
      </c>
      <c r="BA145" s="31"/>
      <c r="BB145" s="31">
        <v>19.159951</v>
      </c>
      <c r="BC145" s="31"/>
      <c r="BD145" s="31">
        <v>-8.1118860000000002</v>
      </c>
      <c r="BE145" s="31">
        <v>19.584878999999997</v>
      </c>
      <c r="BF145" s="31">
        <v>-3.9559129999999998</v>
      </c>
      <c r="BG145" s="31">
        <v>31.390394000000001</v>
      </c>
      <c r="BH145" s="30">
        <v>22.175306000000003</v>
      </c>
      <c r="BI145" s="30">
        <v>56.830604000000008</v>
      </c>
      <c r="BJ145" s="30">
        <v>51.054303999999995</v>
      </c>
      <c r="BK145" s="30">
        <v>16.595967999999999</v>
      </c>
      <c r="BL145" s="30">
        <v>111.603837</v>
      </c>
      <c r="BM145" s="30"/>
      <c r="BN145" s="30">
        <v>31.995911</v>
      </c>
      <c r="BO145" s="30">
        <v>54.804231999999999</v>
      </c>
      <c r="BP145" s="30">
        <v>50.848318999999996</v>
      </c>
      <c r="BQ145" s="30">
        <v>67.704770999999994</v>
      </c>
      <c r="BR145" s="30">
        <v>58.864555000000003</v>
      </c>
      <c r="BS145" s="30"/>
      <c r="BT145" s="31">
        <v>142.35987399999999</v>
      </c>
      <c r="BU145" s="31">
        <v>3.7068700000000003</v>
      </c>
      <c r="BV145" s="31">
        <v>2.7090189999999996</v>
      </c>
      <c r="BW145" s="31">
        <v>-0.11203199999999924</v>
      </c>
      <c r="BX145" s="27">
        <v>65.176812999999996</v>
      </c>
      <c r="BZ145" s="27">
        <v>79.351561000000004</v>
      </c>
      <c r="CB145" s="27">
        <v>21.984138000000002</v>
      </c>
      <c r="CD145" s="27">
        <v>38.907474000000001</v>
      </c>
      <c r="CE145" s="27">
        <v>34.788916999999998</v>
      </c>
      <c r="CF145" s="27">
        <v>22.681084999999999</v>
      </c>
      <c r="CG145" s="27">
        <v>21.984138000000002</v>
      </c>
      <c r="CI145" s="27">
        <v>105.36319300000001</v>
      </c>
      <c r="CJ145" s="27">
        <v>72.806549000000004</v>
      </c>
      <c r="CK145" s="27">
        <v>72.806549000000004</v>
      </c>
      <c r="CL145" s="27">
        <v>65.176812999999996</v>
      </c>
    </row>
    <row r="146" spans="1:90" ht="16.5" customHeight="1" x14ac:dyDescent="0.25">
      <c r="A146" s="50"/>
      <c r="B146" s="27" t="s">
        <v>236</v>
      </c>
      <c r="C146" s="51" t="s">
        <v>79</v>
      </c>
      <c r="D146" s="52" t="s">
        <v>34</v>
      </c>
      <c r="E146" s="53" t="s">
        <v>58</v>
      </c>
      <c r="F146" s="53"/>
      <c r="G146" s="53">
        <v>172.02885000000001</v>
      </c>
      <c r="H146" s="53">
        <v>130.816102</v>
      </c>
      <c r="I146" s="28" t="s">
        <v>58</v>
      </c>
      <c r="J146" s="47" t="s">
        <v>58</v>
      </c>
      <c r="K146" s="53" t="s">
        <v>58</v>
      </c>
      <c r="L146" s="53" t="s">
        <v>58</v>
      </c>
      <c r="M146" s="53">
        <v>26.985256999999997</v>
      </c>
      <c r="N146" s="53">
        <v>43.038125000000001</v>
      </c>
      <c r="O146" s="28" t="s">
        <v>58</v>
      </c>
      <c r="P146" s="47" t="s">
        <v>58</v>
      </c>
      <c r="Q146" s="53" t="s">
        <v>58</v>
      </c>
      <c r="R146" s="53" t="s">
        <v>58</v>
      </c>
      <c r="S146" s="53">
        <v>1.5540259999999999</v>
      </c>
      <c r="T146" s="53">
        <v>30.290526</v>
      </c>
      <c r="U146" s="28" t="s">
        <v>58</v>
      </c>
      <c r="V146" s="29" t="s">
        <v>58</v>
      </c>
      <c r="W146" s="27"/>
      <c r="X146" s="27" t="s">
        <v>81</v>
      </c>
      <c r="Y146" s="27"/>
      <c r="Z146" s="27"/>
      <c r="AA146" s="30">
        <v>3110.9850000000001</v>
      </c>
      <c r="AB146" s="31"/>
      <c r="AC146" s="31">
        <v>265.84903700000001</v>
      </c>
      <c r="AD146" s="31">
        <v>107.18891699999995</v>
      </c>
      <c r="AE146" s="31">
        <v>186.83516700000001</v>
      </c>
      <c r="AF146" s="31"/>
      <c r="AG146" s="31">
        <v>65.976607999999999</v>
      </c>
      <c r="AH146" s="31"/>
      <c r="AI146" s="31">
        <v>31.470033999999998</v>
      </c>
      <c r="AJ146" s="31">
        <v>9.6557030000000168</v>
      </c>
      <c r="AK146" s="31">
        <v>77.018362999999994</v>
      </c>
      <c r="AL146" s="31">
        <v>36.244661000000001</v>
      </c>
      <c r="AM146" s="31"/>
      <c r="AN146" s="31">
        <v>49.947502</v>
      </c>
      <c r="AO146" s="31"/>
      <c r="AP146" s="31">
        <v>9.7263660000000005</v>
      </c>
      <c r="AQ146" s="31">
        <v>-2.3153409999999894</v>
      </c>
      <c r="AR146" s="31">
        <v>65.300478999999996</v>
      </c>
      <c r="AS146" s="31">
        <v>28.459301</v>
      </c>
      <c r="AT146" s="31"/>
      <c r="AU146" s="31">
        <v>78.013303000000008</v>
      </c>
      <c r="AV146" s="31"/>
      <c r="AW146" s="31">
        <v>26.985256999999997</v>
      </c>
      <c r="AX146" s="31">
        <v>14.618652000000004</v>
      </c>
      <c r="AY146" s="31">
        <v>81.714044999999999</v>
      </c>
      <c r="AZ146" s="31">
        <v>43.038125000000001</v>
      </c>
      <c r="BA146" s="31"/>
      <c r="BB146" s="31">
        <v>31.275009000000001</v>
      </c>
      <c r="BC146" s="31"/>
      <c r="BD146" s="31">
        <v>1.5540259999999999</v>
      </c>
      <c r="BE146" s="31">
        <v>-27.7973</v>
      </c>
      <c r="BF146" s="31">
        <v>43.502085999999998</v>
      </c>
      <c r="BG146" s="31">
        <v>30.290526</v>
      </c>
      <c r="BH146" s="30"/>
      <c r="BI146" s="30">
        <v>512.79198400000007</v>
      </c>
      <c r="BJ146" s="30">
        <v>570.2171360000001</v>
      </c>
      <c r="BK146" s="30">
        <v>753.9162</v>
      </c>
      <c r="BL146" s="30">
        <v>839.24022200000013</v>
      </c>
      <c r="BM146" s="30"/>
      <c r="BN146" s="30"/>
      <c r="BO146" s="30">
        <v>789.86891600000001</v>
      </c>
      <c r="BP146" s="30">
        <v>877.41191700000002</v>
      </c>
      <c r="BQ146" s="30">
        <v>857.97565599999996</v>
      </c>
      <c r="BR146" s="30">
        <v>856.92990899999995</v>
      </c>
      <c r="BS146" s="30"/>
      <c r="BT146" s="31">
        <v>121.15869500000002</v>
      </c>
      <c r="BU146" s="31">
        <v>30.120401000000005</v>
      </c>
      <c r="BV146" s="31"/>
      <c r="BW146" s="31"/>
      <c r="BX146" s="27">
        <v>160.66710499999999</v>
      </c>
      <c r="BZ146" s="27">
        <v>174.346</v>
      </c>
      <c r="CB146" s="27">
        <v>49.861744000000002</v>
      </c>
      <c r="CD146" s="27">
        <v>47.549338000000006</v>
      </c>
      <c r="CE146" s="27">
        <v>46.979795000000003</v>
      </c>
      <c r="CF146" s="27">
        <v>85.292933000000005</v>
      </c>
      <c r="CG146" s="27">
        <v>49.861744000000002</v>
      </c>
      <c r="CI146" s="27">
        <v>166.35607899999999</v>
      </c>
      <c r="CJ146" s="27">
        <v>212.260749</v>
      </c>
      <c r="CK146" s="27">
        <v>212.260749</v>
      </c>
      <c r="CL146" s="27">
        <v>160.66710499999999</v>
      </c>
    </row>
    <row r="147" spans="1:90" ht="16.5" customHeight="1" x14ac:dyDescent="0.25">
      <c r="A147" s="50"/>
      <c r="B147" s="27" t="s">
        <v>237</v>
      </c>
      <c r="C147" s="51" t="s">
        <v>79</v>
      </c>
      <c r="D147" s="52" t="s">
        <v>34</v>
      </c>
      <c r="E147" s="53" t="s">
        <v>58</v>
      </c>
      <c r="F147" s="53"/>
      <c r="G147" s="53">
        <v>22.157976999999999</v>
      </c>
      <c r="H147" s="53">
        <v>15.223534000000001</v>
      </c>
      <c r="I147" s="28" t="s">
        <v>58</v>
      </c>
      <c r="J147" s="47" t="s">
        <v>58</v>
      </c>
      <c r="K147" s="53" t="s">
        <v>58</v>
      </c>
      <c r="L147" s="53" t="s">
        <v>58</v>
      </c>
      <c r="M147" s="53">
        <v>-0.18407099999999998</v>
      </c>
      <c r="N147" s="53">
        <v>3.7873800000000002</v>
      </c>
      <c r="O147" s="28" t="s">
        <v>58</v>
      </c>
      <c r="P147" s="47" t="s">
        <v>58</v>
      </c>
      <c r="Q147" s="53" t="s">
        <v>58</v>
      </c>
      <c r="R147" s="53" t="s">
        <v>58</v>
      </c>
      <c r="S147" s="53">
        <v>-0.48252299999999998</v>
      </c>
      <c r="T147" s="53">
        <v>1.2760899999999999</v>
      </c>
      <c r="U147" s="28" t="s">
        <v>58</v>
      </c>
      <c r="V147" s="29" t="s">
        <v>58</v>
      </c>
      <c r="W147" s="27"/>
      <c r="X147" s="27" t="s">
        <v>81</v>
      </c>
      <c r="Y147" s="27"/>
      <c r="Z147" s="27"/>
      <c r="AA147" s="30">
        <v>600.10972560000005</v>
      </c>
      <c r="AB147" s="31"/>
      <c r="AC147" s="31">
        <v>25.241374</v>
      </c>
      <c r="AD147" s="31">
        <v>37.615271</v>
      </c>
      <c r="AE147" s="31">
        <v>19.774761000000002</v>
      </c>
      <c r="AF147" s="31"/>
      <c r="AG147" s="31">
        <v>3.9640209999999998</v>
      </c>
      <c r="AH147" s="31"/>
      <c r="AI147" s="31">
        <v>1.749412</v>
      </c>
      <c r="AJ147" s="31">
        <v>5.1314580000000012</v>
      </c>
      <c r="AK147" s="31">
        <v>2.5936409999999999</v>
      </c>
      <c r="AL147" s="31">
        <v>3.7242139999999999</v>
      </c>
      <c r="AM147" s="31"/>
      <c r="AN147" s="31">
        <v>1.6909320000000001</v>
      </c>
      <c r="AO147" s="31"/>
      <c r="AP147" s="31">
        <v>-0.572411</v>
      </c>
      <c r="AQ147" s="31">
        <v>1.7556480000000003</v>
      </c>
      <c r="AR147" s="31">
        <v>1.4241900000000001</v>
      </c>
      <c r="AS147" s="31">
        <v>2.6896650000000002</v>
      </c>
      <c r="AT147" s="31"/>
      <c r="AU147" s="31">
        <v>4.3764750000000001</v>
      </c>
      <c r="AV147" s="31"/>
      <c r="AW147" s="31">
        <v>-0.18407099999999998</v>
      </c>
      <c r="AX147" s="31">
        <v>2.2486810000000004</v>
      </c>
      <c r="AY147" s="31">
        <v>2.1594799999999998</v>
      </c>
      <c r="AZ147" s="31">
        <v>3.7873800000000002</v>
      </c>
      <c r="BA147" s="31"/>
      <c r="BB147" s="31">
        <v>2.792268</v>
      </c>
      <c r="BC147" s="31"/>
      <c r="BD147" s="31">
        <v>-0.48252299999999998</v>
      </c>
      <c r="BE147" s="31">
        <v>0.37298299999999784</v>
      </c>
      <c r="BF147" s="31">
        <v>12.441943</v>
      </c>
      <c r="BG147" s="31">
        <v>1.2760899999999999</v>
      </c>
      <c r="BH147" s="30">
        <v>0.14252200000000004</v>
      </c>
      <c r="BI147" s="30">
        <v>0.79989900000000036</v>
      </c>
      <c r="BJ147" s="30">
        <v>-4.515212</v>
      </c>
      <c r="BK147" s="30">
        <v>-21.438234999999999</v>
      </c>
      <c r="BL147" s="30">
        <v>-34.889401999999997</v>
      </c>
      <c r="BM147" s="30"/>
      <c r="BN147" s="30">
        <v>11.594874000000001</v>
      </c>
      <c r="BO147" s="30">
        <v>43.627622000000002</v>
      </c>
      <c r="BP147" s="30">
        <v>26.995097000000001</v>
      </c>
      <c r="BQ147" s="30">
        <v>29.175898</v>
      </c>
      <c r="BR147" s="30">
        <v>28.964732000000001</v>
      </c>
      <c r="BS147" s="30"/>
      <c r="BT147" s="31">
        <v>9.6941889999999944</v>
      </c>
      <c r="BU147" s="31">
        <v>1.2721089999999999</v>
      </c>
      <c r="BV147" s="31">
        <v>-6.6576999999999997E-2</v>
      </c>
      <c r="BW147" s="31">
        <v>0.38738700000000004</v>
      </c>
      <c r="BX147" s="27">
        <v>5.4469919999999998</v>
      </c>
      <c r="BZ147" s="27">
        <v>8.7846360000000008</v>
      </c>
      <c r="CB147" s="27">
        <v>5.4028869999999998</v>
      </c>
      <c r="CD147" s="27">
        <v>13.608493999999999</v>
      </c>
      <c r="CE147" s="27">
        <v>15.607194</v>
      </c>
      <c r="CF147" s="27">
        <v>17.427847000000003</v>
      </c>
      <c r="CG147" s="27">
        <v>5.4028869999999998</v>
      </c>
      <c r="CI147" s="27">
        <v>8.0114699999999992</v>
      </c>
      <c r="CJ147" s="27">
        <v>6.3343630000000006</v>
      </c>
      <c r="CK147" s="27">
        <v>6.3343630000000006</v>
      </c>
      <c r="CL147" s="27">
        <v>5.4469919999999998</v>
      </c>
    </row>
    <row r="148" spans="1:90" ht="16.5" customHeight="1" x14ac:dyDescent="0.25">
      <c r="A148" s="50"/>
      <c r="B148" s="27" t="s">
        <v>238</v>
      </c>
      <c r="C148" s="51" t="s">
        <v>79</v>
      </c>
      <c r="D148" s="52" t="s">
        <v>540</v>
      </c>
      <c r="E148" s="53" t="s">
        <v>58</v>
      </c>
      <c r="F148" s="53"/>
      <c r="G148" s="53" t="s">
        <v>58</v>
      </c>
      <c r="H148" s="53" t="s">
        <v>58</v>
      </c>
      <c r="I148" s="28" t="s">
        <v>58</v>
      </c>
      <c r="J148" s="47" t="s">
        <v>58</v>
      </c>
      <c r="K148" s="53" t="s">
        <v>58</v>
      </c>
      <c r="L148" s="53" t="s">
        <v>58</v>
      </c>
      <c r="M148" s="53" t="s">
        <v>58</v>
      </c>
      <c r="N148" s="53" t="s">
        <v>58</v>
      </c>
      <c r="O148" s="28" t="s">
        <v>58</v>
      </c>
      <c r="P148" s="47" t="s">
        <v>58</v>
      </c>
      <c r="Q148" s="53" t="s">
        <v>58</v>
      </c>
      <c r="R148" s="53" t="s">
        <v>58</v>
      </c>
      <c r="S148" s="53">
        <v>12.071822999999998</v>
      </c>
      <c r="T148" s="53">
        <v>6.0256189999999998</v>
      </c>
      <c r="U148" s="28" t="s">
        <v>58</v>
      </c>
      <c r="V148" s="29" t="s">
        <v>58</v>
      </c>
      <c r="W148" s="27"/>
      <c r="X148" s="27" t="s">
        <v>81</v>
      </c>
      <c r="Y148" s="27"/>
      <c r="Z148" s="27"/>
      <c r="AA148" s="30">
        <v>498</v>
      </c>
      <c r="AB148" s="31"/>
      <c r="AC148" s="31"/>
      <c r="AD148" s="31"/>
      <c r="AE148" s="31"/>
      <c r="AF148" s="31"/>
      <c r="AG148" s="31"/>
      <c r="AH148" s="31"/>
      <c r="AI148" s="31"/>
      <c r="AJ148" s="31"/>
      <c r="AK148" s="31"/>
      <c r="AL148" s="31"/>
      <c r="AM148" s="31"/>
      <c r="AN148" s="31"/>
      <c r="AO148" s="31"/>
      <c r="AP148" s="31"/>
      <c r="AQ148" s="31"/>
      <c r="AR148" s="31"/>
      <c r="AS148" s="31"/>
      <c r="AT148" s="31"/>
      <c r="AU148" s="31"/>
      <c r="AV148" s="31"/>
      <c r="AW148" s="31"/>
      <c r="AX148" s="31"/>
      <c r="AY148" s="31"/>
      <c r="AZ148" s="31"/>
      <c r="BA148" s="31"/>
      <c r="BB148" s="31">
        <v>10.696785999999999</v>
      </c>
      <c r="BC148" s="31"/>
      <c r="BD148" s="31">
        <v>12.071822999999998</v>
      </c>
      <c r="BE148" s="31">
        <v>13.112784999999995</v>
      </c>
      <c r="BF148" s="31">
        <v>6.3445450000000001</v>
      </c>
      <c r="BG148" s="31">
        <v>6.0256189999999998</v>
      </c>
      <c r="BH148" s="30"/>
      <c r="BI148" s="30"/>
      <c r="BJ148" s="30"/>
      <c r="BK148" s="30"/>
      <c r="BL148" s="30"/>
      <c r="BM148" s="30"/>
      <c r="BN148" s="30">
        <v>172.69245000000001</v>
      </c>
      <c r="BO148" s="30">
        <v>253.82657900000001</v>
      </c>
      <c r="BP148" s="30">
        <v>247.219527</v>
      </c>
      <c r="BQ148" s="30">
        <v>260.30282899999997</v>
      </c>
      <c r="BR148" s="30">
        <v>272.57691599999998</v>
      </c>
      <c r="BS148" s="30"/>
      <c r="BT148" s="31"/>
      <c r="BU148" s="31"/>
      <c r="BV148" s="31"/>
      <c r="BW148" s="31"/>
      <c r="CB148" s="27">
        <v>20.372378999999999</v>
      </c>
      <c r="CD148" s="27">
        <v>37.554772</v>
      </c>
      <c r="CE148" s="27">
        <v>30.154115999999995</v>
      </c>
      <c r="CF148" s="27">
        <v>22.532798999999997</v>
      </c>
      <c r="CG148" s="27">
        <v>20.372378999999999</v>
      </c>
    </row>
    <row r="149" spans="1:90" ht="16.5" customHeight="1" x14ac:dyDescent="0.25">
      <c r="A149" s="50"/>
      <c r="B149" s="27" t="s">
        <v>239</v>
      </c>
      <c r="C149" s="51" t="s">
        <v>79</v>
      </c>
      <c r="D149" s="52" t="s">
        <v>34</v>
      </c>
      <c r="E149" s="53" t="s">
        <v>58</v>
      </c>
      <c r="F149" s="53"/>
      <c r="G149" s="53">
        <v>6575.3289999999997</v>
      </c>
      <c r="H149" s="53">
        <v>4281.6916119999996</v>
      </c>
      <c r="I149" s="28" t="s">
        <v>58</v>
      </c>
      <c r="J149" s="47" t="s">
        <v>58</v>
      </c>
      <c r="K149" s="53" t="s">
        <v>58</v>
      </c>
      <c r="L149" s="53" t="s">
        <v>58</v>
      </c>
      <c r="M149" s="53">
        <v>303.78300000000002</v>
      </c>
      <c r="N149" s="53">
        <v>315.56194800000003</v>
      </c>
      <c r="O149" s="28" t="s">
        <v>58</v>
      </c>
      <c r="P149" s="47" t="s">
        <v>58</v>
      </c>
      <c r="Q149" s="53" t="s">
        <v>58</v>
      </c>
      <c r="R149" s="53" t="s">
        <v>58</v>
      </c>
      <c r="S149" s="53">
        <v>-206.61</v>
      </c>
      <c r="T149" s="53">
        <v>-80.871622000000002</v>
      </c>
      <c r="U149" s="28" t="s">
        <v>58</v>
      </c>
      <c r="V149" s="29" t="s">
        <v>58</v>
      </c>
      <c r="W149" s="27"/>
      <c r="X149" s="27" t="s">
        <v>81</v>
      </c>
      <c r="Y149" s="27"/>
      <c r="Z149" s="27"/>
      <c r="AA149" s="30">
        <v>9071.9373661200007</v>
      </c>
      <c r="AB149" s="31"/>
      <c r="AC149" s="31">
        <v>7484.3257169999997</v>
      </c>
      <c r="AD149" s="31">
        <v>6328.388438</v>
      </c>
      <c r="AE149" s="31">
        <v>5385.6174650000003</v>
      </c>
      <c r="AF149" s="31"/>
      <c r="AG149" s="31">
        <v>1936.867146</v>
      </c>
      <c r="AH149" s="31"/>
      <c r="AI149" s="31">
        <v>1725.7979999999998</v>
      </c>
      <c r="AJ149" s="31">
        <v>1500.0912880000001</v>
      </c>
      <c r="AK149" s="31">
        <v>1362.790894</v>
      </c>
      <c r="AL149" s="31">
        <v>1070.8521639999999</v>
      </c>
      <c r="AM149" s="31"/>
      <c r="AN149" s="31">
        <v>307.51705500000003</v>
      </c>
      <c r="AO149" s="31"/>
      <c r="AP149" s="31">
        <v>122.68800000000002</v>
      </c>
      <c r="AQ149" s="31">
        <v>364.25075299999997</v>
      </c>
      <c r="AR149" s="31">
        <v>302.061691</v>
      </c>
      <c r="AS149" s="31">
        <v>195.328012</v>
      </c>
      <c r="AT149" s="31"/>
      <c r="AU149" s="31">
        <v>537.30094800000006</v>
      </c>
      <c r="AV149" s="31"/>
      <c r="AW149" s="31">
        <v>303.78300000000002</v>
      </c>
      <c r="AX149" s="31">
        <v>506.927504</v>
      </c>
      <c r="AY149" s="31">
        <v>431.36755299999999</v>
      </c>
      <c r="AZ149" s="31">
        <v>315.56194800000003</v>
      </c>
      <c r="BA149" s="31"/>
      <c r="BB149" s="31">
        <v>-154.32024100000001</v>
      </c>
      <c r="BC149" s="31"/>
      <c r="BD149" s="31">
        <v>-206.61</v>
      </c>
      <c r="BE149" s="31">
        <v>-2.2899620000000027</v>
      </c>
      <c r="BF149" s="31">
        <v>-30.222201999999999</v>
      </c>
      <c r="BG149" s="31">
        <v>-80.871622000000002</v>
      </c>
      <c r="BH149" s="30">
        <v>1562.6546370000001</v>
      </c>
      <c r="BI149" s="30">
        <v>1659.4069530000002</v>
      </c>
      <c r="BJ149" s="30">
        <v>1325.6148199999998</v>
      </c>
      <c r="BK149" s="30">
        <v>1284.2369999999999</v>
      </c>
      <c r="BL149" s="30">
        <v>1857.4779999999996</v>
      </c>
      <c r="BM149" s="30"/>
      <c r="BN149" s="30">
        <v>-81.039366999999999</v>
      </c>
      <c r="BO149" s="30">
        <v>-584.58443699999998</v>
      </c>
      <c r="BP149" s="30">
        <v>-651.20901200000003</v>
      </c>
      <c r="BQ149" s="30">
        <v>-780.01800000000003</v>
      </c>
      <c r="BR149" s="30">
        <v>-1125.347</v>
      </c>
      <c r="BS149" s="30"/>
      <c r="BT149" s="31">
        <v>2734.1855830000004</v>
      </c>
      <c r="BU149" s="31">
        <v>223.98025100000007</v>
      </c>
      <c r="BV149" s="31">
        <v>257.49013600000001</v>
      </c>
      <c r="BW149" s="31">
        <v>172.36388999999997</v>
      </c>
      <c r="BX149" s="27">
        <v>1064.4329739999998</v>
      </c>
      <c r="BZ149" s="27">
        <v>1475.5960049999999</v>
      </c>
      <c r="CB149" s="27">
        <v>-376.61725300000012</v>
      </c>
      <c r="CD149" s="27">
        <v>-319.993405</v>
      </c>
      <c r="CE149" s="27">
        <v>-186.83240499999999</v>
      </c>
      <c r="CF149" s="27">
        <v>-303.09276</v>
      </c>
      <c r="CG149" s="27">
        <v>-376.61725300000012</v>
      </c>
      <c r="CI149" s="27">
        <v>1557.640005</v>
      </c>
      <c r="CJ149" s="27">
        <v>1271.8202759999999</v>
      </c>
      <c r="CK149" s="27">
        <v>1271.8202759999999</v>
      </c>
      <c r="CL149" s="27">
        <v>1064.4329739999998</v>
      </c>
    </row>
    <row r="150" spans="1:90" ht="16.5" customHeight="1" x14ac:dyDescent="0.25">
      <c r="A150" s="50"/>
      <c r="B150" s="27" t="s">
        <v>240</v>
      </c>
      <c r="C150" s="51" t="s">
        <v>79</v>
      </c>
      <c r="D150" s="52" t="s">
        <v>34</v>
      </c>
      <c r="E150" s="53" t="s">
        <v>58</v>
      </c>
      <c r="F150" s="53"/>
      <c r="G150" s="53">
        <v>276.67586699999998</v>
      </c>
      <c r="H150" s="53">
        <v>480.93663099999998</v>
      </c>
      <c r="I150" s="28" t="s">
        <v>58</v>
      </c>
      <c r="J150" s="47" t="s">
        <v>58</v>
      </c>
      <c r="K150" s="53" t="s">
        <v>58</v>
      </c>
      <c r="L150" s="53" t="s">
        <v>58</v>
      </c>
      <c r="M150" s="53">
        <v>12.298769</v>
      </c>
      <c r="N150" s="53">
        <v>100.59806300000001</v>
      </c>
      <c r="O150" s="28" t="s">
        <v>58</v>
      </c>
      <c r="P150" s="47" t="s">
        <v>58</v>
      </c>
      <c r="Q150" s="53" t="s">
        <v>58</v>
      </c>
      <c r="R150" s="53" t="s">
        <v>58</v>
      </c>
      <c r="S150" s="53">
        <v>-1.47533</v>
      </c>
      <c r="T150" s="53">
        <v>63.532026999999999</v>
      </c>
      <c r="U150" s="28" t="s">
        <v>58</v>
      </c>
      <c r="V150" s="29" t="s">
        <v>58</v>
      </c>
      <c r="W150" s="27"/>
      <c r="X150" s="27" t="s">
        <v>81</v>
      </c>
      <c r="Y150" s="27"/>
      <c r="Z150" s="27"/>
      <c r="AA150" s="30">
        <v>1479.15</v>
      </c>
      <c r="AB150" s="31"/>
      <c r="AC150" s="31">
        <v>878.61337100000003</v>
      </c>
      <c r="AD150" s="31">
        <v>566.10140600000022</v>
      </c>
      <c r="AE150" s="31">
        <v>475.72457800000001</v>
      </c>
      <c r="AF150" s="31"/>
      <c r="AG150" s="31">
        <v>230.35954199999998</v>
      </c>
      <c r="AH150" s="31"/>
      <c r="AI150" s="31">
        <v>42.115777000000001</v>
      </c>
      <c r="AJ150" s="31">
        <v>181.18263100000013</v>
      </c>
      <c r="AK150" s="31">
        <v>115.424892</v>
      </c>
      <c r="AL150" s="31">
        <v>137.42325600000001</v>
      </c>
      <c r="AM150" s="31"/>
      <c r="AN150" s="31">
        <v>164.39887100000001</v>
      </c>
      <c r="AO150" s="31"/>
      <c r="AP150" s="31">
        <v>6.8445840000000011</v>
      </c>
      <c r="AQ150" s="31">
        <v>141.51809</v>
      </c>
      <c r="AR150" s="31">
        <v>78.190098000000006</v>
      </c>
      <c r="AS150" s="31">
        <v>97.226433</v>
      </c>
      <c r="AT150" s="31"/>
      <c r="AU150" s="31">
        <v>172.221721</v>
      </c>
      <c r="AV150" s="31"/>
      <c r="AW150" s="31">
        <v>12.298769</v>
      </c>
      <c r="AX150" s="31">
        <v>148.72625500000001</v>
      </c>
      <c r="AY150" s="31">
        <v>82.517437999999984</v>
      </c>
      <c r="AZ150" s="31">
        <v>100.59806300000001</v>
      </c>
      <c r="BA150" s="31"/>
      <c r="BB150" s="31">
        <v>98.52970400000001</v>
      </c>
      <c r="BC150" s="31"/>
      <c r="BD150" s="31">
        <v>-1.47533</v>
      </c>
      <c r="BE150" s="31">
        <v>78.962125</v>
      </c>
      <c r="BF150" s="31">
        <v>25.615407000000001</v>
      </c>
      <c r="BG150" s="31">
        <v>63.532026999999999</v>
      </c>
      <c r="BH150" s="30">
        <v>-36.168932999999996</v>
      </c>
      <c r="BI150" s="30">
        <v>470.25174500000003</v>
      </c>
      <c r="BJ150" s="30">
        <v>588.74363700000004</v>
      </c>
      <c r="BK150" s="30">
        <v>577.96353199999999</v>
      </c>
      <c r="BL150" s="30">
        <v>594.062048</v>
      </c>
      <c r="BM150" s="30"/>
      <c r="BN150" s="30">
        <v>206.08721199999999</v>
      </c>
      <c r="BO150" s="30">
        <v>368.261709</v>
      </c>
      <c r="BP150" s="30">
        <v>382.50832200000002</v>
      </c>
      <c r="BQ150" s="30">
        <v>578.04394600000001</v>
      </c>
      <c r="BR150" s="30">
        <v>557.26970400000005</v>
      </c>
      <c r="BS150" s="30"/>
      <c r="BT150" s="31">
        <v>437.38565100000005</v>
      </c>
      <c r="BU150" s="31">
        <v>34.287994000000019</v>
      </c>
      <c r="BV150" s="31">
        <v>20.436677000000007</v>
      </c>
      <c r="BW150" s="31">
        <v>12.661995999999995</v>
      </c>
      <c r="BX150" s="27">
        <v>310.53427599999998</v>
      </c>
      <c r="BZ150" s="27">
        <v>403.46541400000001</v>
      </c>
      <c r="CB150" s="27">
        <v>149.94494300000002</v>
      </c>
      <c r="CD150" s="27">
        <v>166.63422899999998</v>
      </c>
      <c r="CE150" s="27">
        <v>203.107236</v>
      </c>
      <c r="CF150" s="27">
        <v>157.19656600000002</v>
      </c>
      <c r="CG150" s="27">
        <v>149.94494300000002</v>
      </c>
      <c r="CI150" s="27">
        <v>344.14052499999997</v>
      </c>
      <c r="CJ150" s="27">
        <v>358.76371999999992</v>
      </c>
      <c r="CK150" s="27">
        <v>358.76371999999992</v>
      </c>
      <c r="CL150" s="27">
        <v>310.53427599999998</v>
      </c>
    </row>
    <row r="151" spans="1:90" ht="16.5" customHeight="1" x14ac:dyDescent="0.25">
      <c r="A151" s="50"/>
      <c r="B151" s="27" t="s">
        <v>241</v>
      </c>
      <c r="C151" s="51" t="s">
        <v>79</v>
      </c>
      <c r="D151" s="52" t="s">
        <v>34</v>
      </c>
      <c r="E151" s="53" t="s">
        <v>58</v>
      </c>
      <c r="F151" s="53"/>
      <c r="G151" s="53">
        <v>192.33796000000001</v>
      </c>
      <c r="H151" s="53"/>
      <c r="I151" s="28" t="s">
        <v>58</v>
      </c>
      <c r="J151" s="47" t="s">
        <v>58</v>
      </c>
      <c r="K151" s="53" t="s">
        <v>58</v>
      </c>
      <c r="L151" s="53" t="s">
        <v>58</v>
      </c>
      <c r="M151" s="53">
        <v>91.092224000000002</v>
      </c>
      <c r="N151" s="53" t="s">
        <v>58</v>
      </c>
      <c r="O151" s="28" t="s">
        <v>58</v>
      </c>
      <c r="P151" s="47" t="s">
        <v>58</v>
      </c>
      <c r="Q151" s="53" t="s">
        <v>58</v>
      </c>
      <c r="R151" s="53" t="s">
        <v>58</v>
      </c>
      <c r="S151" s="53">
        <v>60.130963999999992</v>
      </c>
      <c r="T151" s="53" t="s">
        <v>58</v>
      </c>
      <c r="U151" s="28" t="s">
        <v>58</v>
      </c>
      <c r="V151" s="29" t="s">
        <v>58</v>
      </c>
      <c r="W151" s="27"/>
      <c r="X151" s="27" t="s">
        <v>81</v>
      </c>
      <c r="Y151" s="27"/>
      <c r="Z151" s="27"/>
      <c r="AA151" s="30">
        <v>10718.4</v>
      </c>
      <c r="AB151" s="31"/>
      <c r="AC151" s="31"/>
      <c r="AD151" s="31"/>
      <c r="AE151" s="31"/>
      <c r="AF151" s="31"/>
      <c r="AG151" s="31"/>
      <c r="AH151" s="31"/>
      <c r="AI151" s="31">
        <v>103.356075</v>
      </c>
      <c r="AJ151" s="31"/>
      <c r="AK151" s="31"/>
      <c r="AL151" s="31"/>
      <c r="AM151" s="31"/>
      <c r="AN151" s="31"/>
      <c r="AO151" s="31"/>
      <c r="AP151" s="31">
        <v>80.933684999999997</v>
      </c>
      <c r="AQ151" s="31"/>
      <c r="AR151" s="31"/>
      <c r="AS151" s="31"/>
      <c r="AT151" s="31"/>
      <c r="AU151" s="31"/>
      <c r="AV151" s="31"/>
      <c r="AW151" s="31">
        <v>91.092224000000002</v>
      </c>
      <c r="AX151" s="31"/>
      <c r="AY151" s="31"/>
      <c r="AZ151" s="31"/>
      <c r="BA151" s="31"/>
      <c r="BB151" s="31"/>
      <c r="BC151" s="31"/>
      <c r="BD151" s="31">
        <v>60.130963999999992</v>
      </c>
      <c r="BE151" s="31"/>
      <c r="BF151" s="31"/>
      <c r="BG151" s="31"/>
      <c r="BH151" s="30"/>
      <c r="BI151" s="30"/>
      <c r="BJ151" s="30"/>
      <c r="BK151" s="30">
        <v>36.946515000000005</v>
      </c>
      <c r="BL151" s="30">
        <v>15.567681999999991</v>
      </c>
      <c r="BM151" s="30"/>
      <c r="BN151" s="30"/>
      <c r="BO151" s="30"/>
      <c r="BP151" s="30"/>
      <c r="BQ151" s="30">
        <v>710.01808100000005</v>
      </c>
      <c r="BR151" s="30">
        <v>771.00794199999996</v>
      </c>
      <c r="BS151" s="30"/>
      <c r="BT151" s="31"/>
      <c r="BU151" s="31"/>
      <c r="BV151" s="31"/>
      <c r="BW151" s="31"/>
      <c r="BZ151" s="27">
        <v>481.80422500000003</v>
      </c>
      <c r="CD151" s="27">
        <v>330.42903799999999</v>
      </c>
      <c r="CE151" s="27">
        <v>329.17582399999998</v>
      </c>
      <c r="CI151" s="27">
        <v>481.55770899999999</v>
      </c>
    </row>
    <row r="152" spans="1:90" ht="16.5" customHeight="1" x14ac:dyDescent="0.25">
      <c r="A152" s="50"/>
      <c r="B152" s="27" t="s">
        <v>548</v>
      </c>
      <c r="C152" s="51" t="s">
        <v>79</v>
      </c>
      <c r="D152" s="52" t="s">
        <v>34</v>
      </c>
      <c r="E152" s="53" t="s">
        <v>58</v>
      </c>
      <c r="F152" s="53"/>
      <c r="G152" s="53">
        <v>1645.4435840000001</v>
      </c>
      <c r="H152" s="53"/>
      <c r="I152" s="28" t="s">
        <v>58</v>
      </c>
      <c r="J152" s="47" t="s">
        <v>58</v>
      </c>
      <c r="K152" s="53" t="s">
        <v>58</v>
      </c>
      <c r="L152" s="53" t="s">
        <v>58</v>
      </c>
      <c r="M152" s="53">
        <v>251.16002099999997</v>
      </c>
      <c r="N152" s="53" t="s">
        <v>58</v>
      </c>
      <c r="O152" s="28" t="s">
        <v>58</v>
      </c>
      <c r="P152" s="47" t="s">
        <v>58</v>
      </c>
      <c r="Q152" s="53" t="s">
        <v>58</v>
      </c>
      <c r="R152" s="53" t="s">
        <v>58</v>
      </c>
      <c r="S152" s="53">
        <v>99.028856000000005</v>
      </c>
      <c r="T152" s="53" t="s">
        <v>58</v>
      </c>
      <c r="U152" s="28" t="s">
        <v>58</v>
      </c>
      <c r="V152" s="29" t="s">
        <v>58</v>
      </c>
      <c r="W152" s="27"/>
      <c r="X152" s="27" t="s">
        <v>81</v>
      </c>
      <c r="Y152" s="27"/>
      <c r="Z152" s="27"/>
      <c r="AA152" s="30">
        <v>32608.125</v>
      </c>
      <c r="AB152" s="31"/>
      <c r="AC152" s="31"/>
      <c r="AD152" s="31"/>
      <c r="AE152" s="31"/>
      <c r="AF152" s="31"/>
      <c r="AG152" s="31"/>
      <c r="AH152" s="31"/>
      <c r="AI152" s="31">
        <v>297.35463600000003</v>
      </c>
      <c r="AJ152" s="31"/>
      <c r="AK152" s="31"/>
      <c r="AL152" s="31"/>
      <c r="AM152" s="31"/>
      <c r="AN152" s="31"/>
      <c r="AO152" s="31"/>
      <c r="AP152" s="31">
        <v>227.87462899999997</v>
      </c>
      <c r="AQ152" s="31"/>
      <c r="AR152" s="31"/>
      <c r="AS152" s="31"/>
      <c r="AT152" s="31"/>
      <c r="AU152" s="31"/>
      <c r="AV152" s="31"/>
      <c r="AW152" s="31">
        <v>251.16002099999997</v>
      </c>
      <c r="AX152" s="31"/>
      <c r="AY152" s="31"/>
      <c r="AZ152" s="31"/>
      <c r="BA152" s="31"/>
      <c r="BB152" s="31"/>
      <c r="BC152" s="31"/>
      <c r="BD152" s="31">
        <v>99.028856000000005</v>
      </c>
      <c r="BE152" s="31"/>
      <c r="BF152" s="31"/>
      <c r="BG152" s="31"/>
      <c r="BH152" s="30"/>
      <c r="BI152" s="30"/>
      <c r="BJ152" s="30"/>
      <c r="BK152" s="30">
        <v>-56.796713999999952</v>
      </c>
      <c r="BL152" s="30">
        <v>179.60317000000003</v>
      </c>
      <c r="BM152" s="30"/>
      <c r="BN152" s="30"/>
      <c r="BO152" s="30"/>
      <c r="BP152" s="30"/>
      <c r="BQ152" s="30">
        <v>1383.6774760000001</v>
      </c>
      <c r="BR152" s="30">
        <v>1481.351887</v>
      </c>
      <c r="BS152" s="30"/>
      <c r="BT152" s="31"/>
      <c r="BU152" s="31"/>
      <c r="BV152" s="31"/>
      <c r="BW152" s="31"/>
      <c r="BZ152" s="27">
        <v>1020.4038690000001</v>
      </c>
      <c r="CD152" s="27">
        <v>994.62115299999982</v>
      </c>
      <c r="CE152" s="27">
        <v>904.21197199999983</v>
      </c>
      <c r="CI152" s="27">
        <v>1196.7572950000001</v>
      </c>
    </row>
    <row r="153" spans="1:90" ht="16.5" customHeight="1" x14ac:dyDescent="0.25">
      <c r="A153" s="50"/>
      <c r="B153" s="27" t="s">
        <v>242</v>
      </c>
      <c r="C153" s="51" t="s">
        <v>79</v>
      </c>
      <c r="D153" s="52" t="s">
        <v>34</v>
      </c>
      <c r="E153" s="53" t="s">
        <v>58</v>
      </c>
      <c r="F153" s="53"/>
      <c r="G153" s="53">
        <v>107.124494</v>
      </c>
      <c r="H153" s="53">
        <v>3.9220160000000002</v>
      </c>
      <c r="I153" s="28" t="s">
        <v>58</v>
      </c>
      <c r="J153" s="47" t="s">
        <v>58</v>
      </c>
      <c r="K153" s="53" t="s">
        <v>58</v>
      </c>
      <c r="L153" s="53" t="s">
        <v>58</v>
      </c>
      <c r="M153" s="53">
        <v>0.32471500000000003</v>
      </c>
      <c r="N153" s="53">
        <v>5.0504030000000002</v>
      </c>
      <c r="O153" s="28" t="s">
        <v>58</v>
      </c>
      <c r="P153" s="47" t="s">
        <v>58</v>
      </c>
      <c r="Q153" s="53" t="s">
        <v>58</v>
      </c>
      <c r="R153" s="53" t="s">
        <v>58</v>
      </c>
      <c r="S153" s="53">
        <v>0.37717200000000001</v>
      </c>
      <c r="T153" s="53">
        <v>7.2222400000000002</v>
      </c>
      <c r="U153" s="28" t="s">
        <v>58</v>
      </c>
      <c r="V153" s="29" t="s">
        <v>58</v>
      </c>
      <c r="W153" s="27"/>
      <c r="X153" s="27" t="s">
        <v>81</v>
      </c>
      <c r="Y153" s="27"/>
      <c r="Z153" s="27"/>
      <c r="AA153" s="30">
        <v>405.6</v>
      </c>
      <c r="AB153" s="31"/>
      <c r="AC153" s="31">
        <v>38.550040000000003</v>
      </c>
      <c r="AD153" s="31">
        <v>76.941740999999979</v>
      </c>
      <c r="AE153" s="31">
        <v>61.400832999999999</v>
      </c>
      <c r="AF153" s="31"/>
      <c r="AG153" s="31">
        <v>4.9787169999999996</v>
      </c>
      <c r="AH153" s="31"/>
      <c r="AI153" s="31">
        <v>2.5450110000000001</v>
      </c>
      <c r="AJ153" s="31">
        <v>2.8063069999999986</v>
      </c>
      <c r="AK153" s="31">
        <v>5.6277150000000002</v>
      </c>
      <c r="AL153" s="31">
        <v>3.9220160000000002</v>
      </c>
      <c r="AM153" s="31"/>
      <c r="AN153" s="31"/>
      <c r="AO153" s="31"/>
      <c r="AP153" s="31">
        <v>-0.13653399999999999</v>
      </c>
      <c r="AQ153" s="31">
        <v>-0.2617540000000016</v>
      </c>
      <c r="AR153" s="31">
        <v>3.5405150000000001</v>
      </c>
      <c r="AS153" s="31">
        <v>3.6152060000000001</v>
      </c>
      <c r="AT153" s="31"/>
      <c r="AU153" s="31"/>
      <c r="AV153" s="31"/>
      <c r="AW153" s="31">
        <v>0.32471500000000003</v>
      </c>
      <c r="AX153" s="31">
        <v>0.2291069999999984</v>
      </c>
      <c r="AY153" s="31">
        <v>5.049696</v>
      </c>
      <c r="AZ153" s="31">
        <v>5.0504030000000002</v>
      </c>
      <c r="BA153" s="31"/>
      <c r="BB153" s="31">
        <v>16.580926000000002</v>
      </c>
      <c r="BC153" s="31"/>
      <c r="BD153" s="31">
        <v>0.37717200000000001</v>
      </c>
      <c r="BE153" s="31">
        <v>18.818467999999999</v>
      </c>
      <c r="BF153" s="31">
        <v>4.4748450000000002</v>
      </c>
      <c r="BG153" s="31">
        <v>7.2222400000000002</v>
      </c>
      <c r="BH153" s="30">
        <v>-0.30083399999999999</v>
      </c>
      <c r="BI153" s="30">
        <v>-5.3469000000000003E-2</v>
      </c>
      <c r="BJ153" s="30">
        <v>26.103111999999999</v>
      </c>
      <c r="BK153" s="30">
        <v>-26.013968000000002</v>
      </c>
      <c r="BL153" s="30">
        <v>-47.468319999999999</v>
      </c>
      <c r="BM153" s="30"/>
      <c r="BN153" s="30">
        <v>42.584682999999998</v>
      </c>
      <c r="BO153" s="30">
        <v>57.543959000000001</v>
      </c>
      <c r="BP153" s="30">
        <v>14.015103999999999</v>
      </c>
      <c r="BQ153" s="30">
        <v>35.746164999999998</v>
      </c>
      <c r="BR153" s="30">
        <v>36.123336999999999</v>
      </c>
      <c r="BS153" s="30"/>
      <c r="BT153" s="31">
        <v>280.69481999999999</v>
      </c>
      <c r="BU153" s="31">
        <v>0.81935500000000006</v>
      </c>
      <c r="BV153" s="31"/>
      <c r="BW153" s="31"/>
      <c r="BX153" s="27">
        <v>7.1635739999999997</v>
      </c>
      <c r="BZ153" s="27">
        <v>9.7922049999999992</v>
      </c>
      <c r="CB153" s="27">
        <v>30.826521</v>
      </c>
      <c r="CD153" s="27">
        <v>33.801028000000002</v>
      </c>
      <c r="CE153" s="27">
        <v>39.844507</v>
      </c>
      <c r="CF153" s="27">
        <v>36.336810999999997</v>
      </c>
      <c r="CG153" s="27">
        <v>30.826521</v>
      </c>
      <c r="CI153" s="27">
        <v>10.653920999999999</v>
      </c>
      <c r="CJ153" s="27">
        <v>11.393915</v>
      </c>
      <c r="CK153" s="27">
        <v>11.393915</v>
      </c>
      <c r="CL153" s="27">
        <v>7.1635739999999997</v>
      </c>
    </row>
    <row r="154" spans="1:90" ht="16.5" customHeight="1" x14ac:dyDescent="0.25">
      <c r="A154" s="50"/>
      <c r="B154" s="27" t="s">
        <v>243</v>
      </c>
      <c r="C154" s="51" t="s">
        <v>79</v>
      </c>
      <c r="D154" s="52" t="s">
        <v>34</v>
      </c>
      <c r="E154" s="53" t="s">
        <v>58</v>
      </c>
      <c r="F154" s="53"/>
      <c r="G154" s="53">
        <v>177.48494199999999</v>
      </c>
      <c r="H154" s="53">
        <v>153.27301700000001</v>
      </c>
      <c r="I154" s="28" t="s">
        <v>58</v>
      </c>
      <c r="J154" s="47" t="s">
        <v>58</v>
      </c>
      <c r="K154" s="53" t="s">
        <v>58</v>
      </c>
      <c r="L154" s="53" t="s">
        <v>58</v>
      </c>
      <c r="M154" s="53">
        <v>3.7528220000000001</v>
      </c>
      <c r="N154" s="53">
        <v>41.919342</v>
      </c>
      <c r="O154" s="28" t="s">
        <v>58</v>
      </c>
      <c r="P154" s="47" t="s">
        <v>58</v>
      </c>
      <c r="Q154" s="53" t="s">
        <v>58</v>
      </c>
      <c r="R154" s="53" t="s">
        <v>58</v>
      </c>
      <c r="S154" s="53">
        <v>-39.970910000000003</v>
      </c>
      <c r="T154" s="53">
        <v>21.575925999999999</v>
      </c>
      <c r="U154" s="28" t="s">
        <v>58</v>
      </c>
      <c r="V154" s="29" t="s">
        <v>58</v>
      </c>
      <c r="W154" s="27"/>
      <c r="X154" s="27" t="s">
        <v>81</v>
      </c>
      <c r="Y154" s="27"/>
      <c r="Z154" s="27"/>
      <c r="AA154" s="30">
        <v>1126.2329999999999</v>
      </c>
      <c r="AB154" s="31"/>
      <c r="AC154" s="31">
        <v>224.80588499999999</v>
      </c>
      <c r="AD154" s="31">
        <v>166.27995099999998</v>
      </c>
      <c r="AE154" s="31">
        <v>194.43518900000001</v>
      </c>
      <c r="AF154" s="31"/>
      <c r="AG154" s="31">
        <v>131.15668299999999</v>
      </c>
      <c r="AH154" s="31"/>
      <c r="AI154" s="31">
        <v>95.239919999999998</v>
      </c>
      <c r="AJ154" s="31">
        <v>95.422693999999979</v>
      </c>
      <c r="AK154" s="31">
        <v>111.73536300000001</v>
      </c>
      <c r="AL154" s="31">
        <v>90.647260000000003</v>
      </c>
      <c r="AM154" s="31"/>
      <c r="AN154" s="31">
        <v>25.312593</v>
      </c>
      <c r="AO154" s="31"/>
      <c r="AP154" s="31">
        <v>-12.090964</v>
      </c>
      <c r="AQ154" s="31">
        <v>-10.670938</v>
      </c>
      <c r="AR154" s="31">
        <v>25.826222000000001</v>
      </c>
      <c r="AS154" s="31">
        <v>30.525357</v>
      </c>
      <c r="AT154" s="31"/>
      <c r="AU154" s="31">
        <v>45.185372999999998</v>
      </c>
      <c r="AV154" s="31"/>
      <c r="AW154" s="31">
        <v>3.7528220000000001</v>
      </c>
      <c r="AX154" s="31">
        <v>11.941126000000001</v>
      </c>
      <c r="AY154" s="31">
        <v>32.086762000000007</v>
      </c>
      <c r="AZ154" s="31">
        <v>41.919342</v>
      </c>
      <c r="BA154" s="31"/>
      <c r="BB154" s="31">
        <v>16.520301</v>
      </c>
      <c r="BC154" s="31"/>
      <c r="BD154" s="31">
        <v>-39.970910000000003</v>
      </c>
      <c r="BE154" s="31">
        <v>11.052658000000001</v>
      </c>
      <c r="BF154" s="31">
        <v>8.9286110000000001</v>
      </c>
      <c r="BG154" s="31">
        <v>21.575925999999999</v>
      </c>
      <c r="BH154" s="30">
        <v>86.824990999999983</v>
      </c>
      <c r="BI154" s="30">
        <v>300.14958999999993</v>
      </c>
      <c r="BJ154" s="30">
        <v>330.60054500000001</v>
      </c>
      <c r="BK154" s="30">
        <v>434.34184200000004</v>
      </c>
      <c r="BL154" s="30">
        <v>565.95045599999992</v>
      </c>
      <c r="BM154" s="30"/>
      <c r="BN154" s="30">
        <v>210.252748</v>
      </c>
      <c r="BO154" s="30">
        <v>349.67033900000001</v>
      </c>
      <c r="BP154" s="30">
        <v>358.77544399999999</v>
      </c>
      <c r="BQ154" s="30">
        <v>352.740364</v>
      </c>
      <c r="BR154" s="30">
        <v>312.63554699999997</v>
      </c>
      <c r="BS154" s="30"/>
      <c r="BT154" s="31">
        <v>73.789723999999978</v>
      </c>
      <c r="BU154" s="31">
        <v>12.745505999999999</v>
      </c>
      <c r="BV154" s="31">
        <v>8.4174390000000017</v>
      </c>
      <c r="BW154" s="31">
        <v>4.9704739999999994</v>
      </c>
      <c r="BX154" s="27">
        <v>57.694600000000001</v>
      </c>
      <c r="BZ154" s="27">
        <v>89.213261000000003</v>
      </c>
      <c r="CB154" s="27">
        <v>16.617088000000003</v>
      </c>
      <c r="CD154" s="27">
        <v>1.7683679999999971</v>
      </c>
      <c r="CE154" s="27">
        <v>36.501570000000001</v>
      </c>
      <c r="CF154" s="27">
        <v>19.976058000000002</v>
      </c>
      <c r="CG154" s="27">
        <v>16.617088000000003</v>
      </c>
      <c r="CI154" s="27">
        <v>89.700051999999999</v>
      </c>
      <c r="CJ154" s="27">
        <v>77.035855999999995</v>
      </c>
      <c r="CK154" s="27">
        <v>77.035855999999995</v>
      </c>
      <c r="CL154" s="27">
        <v>57.694600000000001</v>
      </c>
    </row>
    <row r="155" spans="1:90" ht="16.5" customHeight="1" x14ac:dyDescent="0.25">
      <c r="A155" s="50"/>
      <c r="B155" s="27" t="s">
        <v>244</v>
      </c>
      <c r="C155" s="51" t="s">
        <v>79</v>
      </c>
      <c r="D155" s="52" t="s">
        <v>34</v>
      </c>
      <c r="E155" s="53" t="s">
        <v>58</v>
      </c>
      <c r="F155" s="53"/>
      <c r="G155" s="53">
        <v>549.95420799999999</v>
      </c>
      <c r="H155" s="53">
        <v>960.68796099999997</v>
      </c>
      <c r="I155" s="28" t="s">
        <v>58</v>
      </c>
      <c r="J155" s="47" t="s">
        <v>58</v>
      </c>
      <c r="K155" s="53" t="s">
        <v>58</v>
      </c>
      <c r="L155" s="53" t="s">
        <v>58</v>
      </c>
      <c r="M155" s="53">
        <v>256.43746600000003</v>
      </c>
      <c r="N155" s="53">
        <v>440.70147700000001</v>
      </c>
      <c r="O155" s="28" t="s">
        <v>58</v>
      </c>
      <c r="P155" s="47" t="s">
        <v>58</v>
      </c>
      <c r="Q155" s="53" t="s">
        <v>58</v>
      </c>
      <c r="R155" s="53" t="s">
        <v>58</v>
      </c>
      <c r="S155" s="53">
        <v>174.47363999999999</v>
      </c>
      <c r="T155" s="53">
        <v>347.15140100000002</v>
      </c>
      <c r="U155" s="28" t="s">
        <v>58</v>
      </c>
      <c r="V155" s="29" t="s">
        <v>58</v>
      </c>
      <c r="W155" s="27"/>
      <c r="X155" s="27" t="s">
        <v>81</v>
      </c>
      <c r="Y155" s="27"/>
      <c r="Z155" s="27"/>
      <c r="AA155" s="30">
        <v>17017</v>
      </c>
      <c r="AB155" s="31"/>
      <c r="AC155" s="31">
        <v>1095.4546069999999</v>
      </c>
      <c r="AD155" s="31">
        <v>2156.8539070000006</v>
      </c>
      <c r="AE155" s="31">
        <v>1088.8241089999999</v>
      </c>
      <c r="AF155" s="31"/>
      <c r="AG155" s="31">
        <v>540.28672800000004</v>
      </c>
      <c r="AH155" s="31"/>
      <c r="AI155" s="31">
        <v>340.05400500000002</v>
      </c>
      <c r="AJ155" s="31">
        <v>1097.353691</v>
      </c>
      <c r="AK155" s="31">
        <v>724.85003300000005</v>
      </c>
      <c r="AL155" s="31">
        <v>503.00500199999999</v>
      </c>
      <c r="AM155" s="31"/>
      <c r="AN155" s="31">
        <v>442.187906</v>
      </c>
      <c r="AO155" s="31"/>
      <c r="AP155" s="31">
        <v>254.841339</v>
      </c>
      <c r="AQ155" s="31">
        <v>998.61694000000011</v>
      </c>
      <c r="AR155" s="31">
        <v>640.91823399999998</v>
      </c>
      <c r="AS155" s="31">
        <v>439.58713299999999</v>
      </c>
      <c r="AT155" s="31"/>
      <c r="AU155" s="31">
        <v>443.67665699999998</v>
      </c>
      <c r="AV155" s="31"/>
      <c r="AW155" s="31">
        <v>256.43746600000003</v>
      </c>
      <c r="AX155" s="31">
        <v>1000.0338850000002</v>
      </c>
      <c r="AY155" s="31">
        <v>641.80517700000007</v>
      </c>
      <c r="AZ155" s="31">
        <v>440.70147700000001</v>
      </c>
      <c r="BA155" s="31"/>
      <c r="BB155" s="31">
        <v>349.13599699999997</v>
      </c>
      <c r="BC155" s="31"/>
      <c r="BD155" s="31">
        <v>174.47363999999999</v>
      </c>
      <c r="BE155" s="31">
        <v>802.84186699999998</v>
      </c>
      <c r="BF155" s="31">
        <v>518.25470499999994</v>
      </c>
      <c r="BG155" s="31">
        <v>347.15140100000002</v>
      </c>
      <c r="BH155" s="30"/>
      <c r="BI155" s="30">
        <v>562.655304</v>
      </c>
      <c r="BJ155" s="30">
        <v>688.87382600000001</v>
      </c>
      <c r="BK155" s="30">
        <v>891.92186300000003</v>
      </c>
      <c r="BL155" s="30">
        <v>1095.973281</v>
      </c>
      <c r="BM155" s="30"/>
      <c r="BN155" s="30"/>
      <c r="BO155" s="30">
        <v>1087.4679100000001</v>
      </c>
      <c r="BP155" s="30">
        <v>1604.690814</v>
      </c>
      <c r="BQ155" s="30">
        <v>2407.9179389999999</v>
      </c>
      <c r="BR155" s="30">
        <v>2582.439273</v>
      </c>
      <c r="BS155" s="30"/>
      <c r="BT155" s="31">
        <v>309.59876499999996</v>
      </c>
      <c r="BU155" s="31">
        <v>221.03087500000001</v>
      </c>
      <c r="BV155" s="31">
        <v>101.22028200000001</v>
      </c>
      <c r="BW155" s="31"/>
      <c r="BX155" s="27">
        <v>783.200647</v>
      </c>
      <c r="BZ155" s="27">
        <v>2085.515719</v>
      </c>
      <c r="CB155" s="27">
        <v>622.43052899999998</v>
      </c>
      <c r="CD155" s="27">
        <v>1842.7216129999999</v>
      </c>
      <c r="CE155" s="27">
        <v>1670.232569</v>
      </c>
      <c r="CF155" s="27">
        <v>963.67640600000004</v>
      </c>
      <c r="CG155" s="27">
        <v>622.43052899999998</v>
      </c>
      <c r="CI155" s="27">
        <v>2338.9780049999999</v>
      </c>
      <c r="CJ155" s="27">
        <v>1203.9749490000002</v>
      </c>
      <c r="CK155" s="27">
        <v>1203.9749490000002</v>
      </c>
      <c r="CL155" s="27">
        <v>783.200647</v>
      </c>
    </row>
    <row r="156" spans="1:90" ht="16.5" customHeight="1" x14ac:dyDescent="0.25">
      <c r="A156" s="50"/>
      <c r="B156" s="27" t="s">
        <v>245</v>
      </c>
      <c r="C156" s="51" t="s">
        <v>79</v>
      </c>
      <c r="D156" s="52" t="s">
        <v>34</v>
      </c>
      <c r="E156" s="53" t="s">
        <v>58</v>
      </c>
      <c r="F156" s="53"/>
      <c r="G156" s="53">
        <v>1003.5358250000002</v>
      </c>
      <c r="H156" s="53">
        <v>563.65831700000001</v>
      </c>
      <c r="I156" s="28" t="s">
        <v>58</v>
      </c>
      <c r="J156" s="47" t="s">
        <v>58</v>
      </c>
      <c r="K156" s="53" t="s">
        <v>58</v>
      </c>
      <c r="L156" s="53" t="s">
        <v>58</v>
      </c>
      <c r="M156" s="53">
        <v>59.858546000000004</v>
      </c>
      <c r="N156" s="53">
        <v>67.301925000000011</v>
      </c>
      <c r="O156" s="28" t="s">
        <v>58</v>
      </c>
      <c r="P156" s="47" t="s">
        <v>58</v>
      </c>
      <c r="Q156" s="53" t="s">
        <v>58</v>
      </c>
      <c r="R156" s="53" t="s">
        <v>58</v>
      </c>
      <c r="S156" s="53">
        <v>-23.799503999999999</v>
      </c>
      <c r="T156" s="53">
        <v>6.3804600000000002</v>
      </c>
      <c r="U156" s="28" t="s">
        <v>58</v>
      </c>
      <c r="V156" s="29" t="s">
        <v>58</v>
      </c>
      <c r="W156" s="27"/>
      <c r="X156" s="27" t="s">
        <v>81</v>
      </c>
      <c r="Y156" s="27"/>
      <c r="Z156" s="27"/>
      <c r="AA156" s="30">
        <v>3387.6538557399999</v>
      </c>
      <c r="AB156" s="31"/>
      <c r="AC156" s="31">
        <v>1094.217731</v>
      </c>
      <c r="AD156" s="31">
        <v>949.69729600000005</v>
      </c>
      <c r="AE156" s="31">
        <v>829.22896200000002</v>
      </c>
      <c r="AF156" s="31"/>
      <c r="AG156" s="31">
        <v>332.10945800000002</v>
      </c>
      <c r="AH156" s="31"/>
      <c r="AI156" s="31">
        <v>266.04321199999998</v>
      </c>
      <c r="AJ156" s="31">
        <v>189.00728899999996</v>
      </c>
      <c r="AK156" s="31">
        <v>168.923664</v>
      </c>
      <c r="AL156" s="31">
        <v>170.479006</v>
      </c>
      <c r="AM156" s="31"/>
      <c r="AN156" s="31">
        <v>130.65332900000001</v>
      </c>
      <c r="AO156" s="31"/>
      <c r="AP156" s="31">
        <v>44.064143999999999</v>
      </c>
      <c r="AQ156" s="31">
        <v>28.593094999999977</v>
      </c>
      <c r="AR156" s="31">
        <v>21.8964</v>
      </c>
      <c r="AS156" s="31">
        <v>60.014170999999997</v>
      </c>
      <c r="AT156" s="31"/>
      <c r="AU156" s="31">
        <v>144.09483600000002</v>
      </c>
      <c r="AV156" s="31"/>
      <c r="AW156" s="31">
        <v>59.858546000000004</v>
      </c>
      <c r="AX156" s="31">
        <v>35.55822299999997</v>
      </c>
      <c r="AY156" s="31">
        <v>28.573230000000002</v>
      </c>
      <c r="AZ156" s="31">
        <v>67.301925000000011</v>
      </c>
      <c r="BA156" s="31"/>
      <c r="BB156" s="31">
        <v>33.57967</v>
      </c>
      <c r="BC156" s="31"/>
      <c r="BD156" s="31">
        <v>-23.799503999999999</v>
      </c>
      <c r="BE156" s="31">
        <v>39.306309999999996</v>
      </c>
      <c r="BF156" s="31">
        <v>2.2897810000000001</v>
      </c>
      <c r="BG156" s="31">
        <v>6.3804600000000002</v>
      </c>
      <c r="BH156" s="30">
        <v>436.96220500000004</v>
      </c>
      <c r="BI156" s="30">
        <v>721.10069900000008</v>
      </c>
      <c r="BJ156" s="30">
        <v>811.6542310000001</v>
      </c>
      <c r="BK156" s="30">
        <v>935.27037999999993</v>
      </c>
      <c r="BL156" s="30">
        <v>1051.518599</v>
      </c>
      <c r="BM156" s="30"/>
      <c r="BN156" s="30">
        <v>94.620090000000005</v>
      </c>
      <c r="BO156" s="30">
        <v>891.322135</v>
      </c>
      <c r="BP156" s="30">
        <v>899.46478200000001</v>
      </c>
      <c r="BQ156" s="30">
        <v>1944.518456</v>
      </c>
      <c r="BR156" s="30">
        <v>1931.759892</v>
      </c>
      <c r="BS156" s="30"/>
      <c r="BT156" s="31">
        <v>332.06107900000006</v>
      </c>
      <c r="BU156" s="31">
        <v>20.992453999999995</v>
      </c>
      <c r="BV156" s="31">
        <v>15.027457999999999</v>
      </c>
      <c r="BW156" s="31">
        <v>25.911335000000001</v>
      </c>
      <c r="BX156" s="27">
        <v>185.02447100000001</v>
      </c>
      <c r="BZ156" s="27">
        <v>208.22628899999998</v>
      </c>
      <c r="CB156" s="27">
        <v>35.476152999999996</v>
      </c>
      <c r="CD156" s="27">
        <v>24.177046999999995</v>
      </c>
      <c r="CE156" s="27">
        <v>75.175760999999994</v>
      </c>
      <c r="CF156" s="27">
        <v>7.0606799999999978</v>
      </c>
      <c r="CG156" s="27">
        <v>35.476152999999996</v>
      </c>
      <c r="CI156" s="27">
        <v>191.29192399999999</v>
      </c>
      <c r="CJ156" s="27">
        <v>192.60524700000002</v>
      </c>
      <c r="CK156" s="27">
        <v>192.60524700000002</v>
      </c>
      <c r="CL156" s="27">
        <v>185.02447100000001</v>
      </c>
    </row>
    <row r="157" spans="1:90" ht="16.5" customHeight="1" x14ac:dyDescent="0.25">
      <c r="A157" s="50"/>
      <c r="B157" s="27" t="s">
        <v>246</v>
      </c>
      <c r="C157" s="51" t="s">
        <v>79</v>
      </c>
      <c r="D157" s="52" t="s">
        <v>34</v>
      </c>
      <c r="E157" s="53" t="s">
        <v>58</v>
      </c>
      <c r="F157" s="53"/>
      <c r="G157" s="53">
        <v>162.54421300000001</v>
      </c>
      <c r="H157" s="53">
        <v>73.480750999999998</v>
      </c>
      <c r="I157" s="28" t="s">
        <v>58</v>
      </c>
      <c r="J157" s="47" t="s">
        <v>58</v>
      </c>
      <c r="K157" s="53" t="s">
        <v>58</v>
      </c>
      <c r="L157" s="53" t="s">
        <v>58</v>
      </c>
      <c r="M157" s="53">
        <v>-15.148933000000001</v>
      </c>
      <c r="N157" s="53">
        <v>-19.231833999999999</v>
      </c>
      <c r="O157" s="28" t="s">
        <v>58</v>
      </c>
      <c r="P157" s="47" t="s">
        <v>58</v>
      </c>
      <c r="Q157" s="53" t="s">
        <v>58</v>
      </c>
      <c r="R157" s="53" t="s">
        <v>58</v>
      </c>
      <c r="S157" s="53">
        <v>-13.107856999999999</v>
      </c>
      <c r="T157" s="53">
        <v>-35.864604999999983</v>
      </c>
      <c r="U157" s="28" t="s">
        <v>58</v>
      </c>
      <c r="V157" s="29" t="s">
        <v>58</v>
      </c>
      <c r="W157" s="27"/>
      <c r="X157" s="27" t="s">
        <v>81</v>
      </c>
      <c r="Y157" s="27"/>
      <c r="Z157" s="27"/>
      <c r="AA157" s="30">
        <v>735</v>
      </c>
      <c r="AB157" s="31"/>
      <c r="AC157" s="31">
        <v>112.379381</v>
      </c>
      <c r="AD157" s="31">
        <v>139.09383699999995</v>
      </c>
      <c r="AE157" s="31">
        <v>206.80040299999999</v>
      </c>
      <c r="AF157" s="31"/>
      <c r="AG157" s="31">
        <v>34.202804</v>
      </c>
      <c r="AH157" s="31"/>
      <c r="AI157" s="31">
        <v>37.276527999999999</v>
      </c>
      <c r="AJ157" s="31">
        <v>58.474994999999993</v>
      </c>
      <c r="AK157" s="31">
        <v>68.493887000000001</v>
      </c>
      <c r="AL157" s="31">
        <v>26.360887000000002</v>
      </c>
      <c r="AM157" s="31"/>
      <c r="AN157" s="31">
        <v>-23.034018</v>
      </c>
      <c r="AO157" s="31"/>
      <c r="AP157" s="31">
        <v>-19.111713000000002</v>
      </c>
      <c r="AQ157" s="31">
        <v>20.749967999999999</v>
      </c>
      <c r="AR157" s="31">
        <v>29.401243000000001</v>
      </c>
      <c r="AS157" s="31">
        <v>-20.636215</v>
      </c>
      <c r="AT157" s="31"/>
      <c r="AU157" s="31">
        <v>-20.521642</v>
      </c>
      <c r="AV157" s="31"/>
      <c r="AW157" s="31">
        <v>-15.148933000000001</v>
      </c>
      <c r="AX157" s="31">
        <v>23.17539</v>
      </c>
      <c r="AY157" s="31">
        <v>31.312799000000002</v>
      </c>
      <c r="AZ157" s="31">
        <v>-19.231833999999999</v>
      </c>
      <c r="BA157" s="31"/>
      <c r="BB157" s="31">
        <v>204.63753700000001</v>
      </c>
      <c r="BC157" s="31"/>
      <c r="BD157" s="31">
        <v>-13.107856999999999</v>
      </c>
      <c r="BE157" s="31">
        <v>60.798465000000022</v>
      </c>
      <c r="BF157" s="31">
        <v>-15.696586999999999</v>
      </c>
      <c r="BG157" s="31">
        <v>-35.864604999999983</v>
      </c>
      <c r="BH157" s="30">
        <v>369.55055599999997</v>
      </c>
      <c r="BI157" s="30">
        <v>174.72875499999998</v>
      </c>
      <c r="BJ157" s="30">
        <v>229.250158</v>
      </c>
      <c r="BK157" s="30">
        <v>240.14573500000003</v>
      </c>
      <c r="BL157" s="30">
        <v>286.57101399999999</v>
      </c>
      <c r="BM157" s="30"/>
      <c r="BN157" s="30">
        <v>162.17242200000001</v>
      </c>
      <c r="BO157" s="30">
        <v>958.02432999999996</v>
      </c>
      <c r="BP157" s="30">
        <v>934.60375199999999</v>
      </c>
      <c r="BQ157" s="30">
        <v>1041.8171709999999</v>
      </c>
      <c r="BR157" s="30">
        <v>1028.6920090000001</v>
      </c>
      <c r="BS157" s="30"/>
      <c r="BT157" s="31">
        <v>50.608315999999988</v>
      </c>
      <c r="BU157" s="31">
        <v>9.530050000000001</v>
      </c>
      <c r="BV157" s="31">
        <v>9.6093539999999997</v>
      </c>
      <c r="BW157" s="31"/>
      <c r="BX157" s="27">
        <v>-18.406403000000001</v>
      </c>
      <c r="BZ157" s="27">
        <v>33.966546999999998</v>
      </c>
      <c r="CB157" s="27">
        <v>276.47222500000004</v>
      </c>
      <c r="CD157" s="27">
        <v>-3.8705839999999796</v>
      </c>
      <c r="CE157" s="27">
        <v>249.73941500000001</v>
      </c>
      <c r="CF157" s="27">
        <v>243.246489</v>
      </c>
      <c r="CG157" s="27">
        <v>276.47222500000004</v>
      </c>
      <c r="CI157" s="27">
        <v>20.107422</v>
      </c>
      <c r="CJ157" s="27">
        <v>3.376345999999999</v>
      </c>
      <c r="CK157" s="27">
        <v>3.376345999999999</v>
      </c>
      <c r="CL157" s="27">
        <v>-18.406403000000001</v>
      </c>
    </row>
    <row r="158" spans="1:90" ht="16.5" customHeight="1" x14ac:dyDescent="0.25">
      <c r="A158" s="50"/>
      <c r="B158" s="27" t="s">
        <v>247</v>
      </c>
      <c r="C158" s="51" t="s">
        <v>79</v>
      </c>
      <c r="D158" s="52" t="s">
        <v>34</v>
      </c>
      <c r="E158" s="53" t="s">
        <v>58</v>
      </c>
      <c r="F158" s="53"/>
      <c r="G158" s="53">
        <v>251.52161100000001</v>
      </c>
      <c r="H158" s="53">
        <v>120.796086</v>
      </c>
      <c r="I158" s="28" t="s">
        <v>58</v>
      </c>
      <c r="J158" s="47" t="s">
        <v>58</v>
      </c>
      <c r="K158" s="53" t="s">
        <v>58</v>
      </c>
      <c r="L158" s="53" t="s">
        <v>58</v>
      </c>
      <c r="M158" s="53">
        <v>21.987677999999999</v>
      </c>
      <c r="N158" s="53">
        <v>11.699692999999998</v>
      </c>
      <c r="O158" s="28" t="s">
        <v>58</v>
      </c>
      <c r="P158" s="47" t="s">
        <v>58</v>
      </c>
      <c r="Q158" s="53" t="s">
        <v>58</v>
      </c>
      <c r="R158" s="53" t="s">
        <v>58</v>
      </c>
      <c r="S158" s="53">
        <v>8.2397580000000001</v>
      </c>
      <c r="T158" s="53">
        <v>18.218800999999999</v>
      </c>
      <c r="U158" s="28" t="s">
        <v>58</v>
      </c>
      <c r="V158" s="29" t="s">
        <v>58</v>
      </c>
      <c r="W158" s="27"/>
      <c r="X158" s="27" t="s">
        <v>81</v>
      </c>
      <c r="Y158" s="27"/>
      <c r="Z158" s="27"/>
      <c r="AA158" s="30">
        <v>982.5</v>
      </c>
      <c r="AB158" s="31"/>
      <c r="AC158" s="31">
        <v>229.066035</v>
      </c>
      <c r="AD158" s="31">
        <v>192.28149599999995</v>
      </c>
      <c r="AE158" s="31">
        <v>208.77546000000001</v>
      </c>
      <c r="AF158" s="31"/>
      <c r="AG158" s="31">
        <v>39.966017999999998</v>
      </c>
      <c r="AH158" s="31"/>
      <c r="AI158" s="31">
        <v>41.148778999999998</v>
      </c>
      <c r="AJ158" s="31">
        <v>24.179963000000001</v>
      </c>
      <c r="AK158" s="31">
        <v>28.401406000000001</v>
      </c>
      <c r="AL158" s="31">
        <v>21.354801999999999</v>
      </c>
      <c r="AM158" s="31"/>
      <c r="AN158" s="31">
        <v>19.254155999999998</v>
      </c>
      <c r="AO158" s="31"/>
      <c r="AP158" s="31">
        <v>18.821760999999999</v>
      </c>
      <c r="AQ158" s="31">
        <v>7.5942569999999989</v>
      </c>
      <c r="AR158" s="31">
        <v>12.838335000000001</v>
      </c>
      <c r="AS158" s="31">
        <v>9.9213100000000001</v>
      </c>
      <c r="AT158" s="31"/>
      <c r="AU158" s="31">
        <v>22.643098999999999</v>
      </c>
      <c r="AV158" s="31"/>
      <c r="AW158" s="31">
        <v>21.987677999999999</v>
      </c>
      <c r="AX158" s="31">
        <v>10.995229999999999</v>
      </c>
      <c r="AY158" s="31">
        <v>15.137198000000005</v>
      </c>
      <c r="AZ158" s="31">
        <v>11.699692999999998</v>
      </c>
      <c r="BA158" s="31"/>
      <c r="BB158" s="31">
        <v>41.326340000000002</v>
      </c>
      <c r="BC158" s="31"/>
      <c r="BD158" s="31">
        <v>8.2397580000000001</v>
      </c>
      <c r="BE158" s="31">
        <v>11.861194000000005</v>
      </c>
      <c r="BF158" s="31">
        <v>20.988956000000002</v>
      </c>
      <c r="BG158" s="31">
        <v>18.218800999999999</v>
      </c>
      <c r="BH158" s="30">
        <v>-4.1142400000000023</v>
      </c>
      <c r="BI158" s="30">
        <v>95.415678000000014</v>
      </c>
      <c r="BJ158" s="30">
        <v>92.720116000000004</v>
      </c>
      <c r="BK158" s="30">
        <v>131.64872800000001</v>
      </c>
      <c r="BL158" s="30">
        <v>195.494224</v>
      </c>
      <c r="BM158" s="30"/>
      <c r="BN158" s="30">
        <v>77.916989999999998</v>
      </c>
      <c r="BO158" s="30">
        <v>139.32644300000001</v>
      </c>
      <c r="BP158" s="30">
        <v>155.78339399999999</v>
      </c>
      <c r="BQ158" s="30">
        <v>167.847027</v>
      </c>
      <c r="BR158" s="30">
        <v>175.86809</v>
      </c>
      <c r="BS158" s="30"/>
      <c r="BT158" s="31">
        <v>78.776279999999986</v>
      </c>
      <c r="BU158" s="31">
        <v>3.3177149999999997</v>
      </c>
      <c r="BV158" s="31">
        <v>2.751471</v>
      </c>
      <c r="BW158" s="31">
        <v>2.0075830000000003</v>
      </c>
      <c r="BX158" s="27">
        <v>29.798713999999997</v>
      </c>
      <c r="BZ158" s="27">
        <v>48.775527000000004</v>
      </c>
      <c r="CB158" s="27">
        <v>65.785633000000004</v>
      </c>
      <c r="CD158" s="27">
        <v>59.308708999999993</v>
      </c>
      <c r="CE158" s="27">
        <v>74.176490000000001</v>
      </c>
      <c r="CF158" s="27">
        <v>85.478944999999996</v>
      </c>
      <c r="CG158" s="27">
        <v>65.785633000000004</v>
      </c>
      <c r="CI158" s="27">
        <v>59.819799000000003</v>
      </c>
      <c r="CJ158" s="27">
        <v>41.618197000000002</v>
      </c>
      <c r="CK158" s="27">
        <v>41.618197000000002</v>
      </c>
      <c r="CL158" s="27">
        <v>29.798713999999997</v>
      </c>
    </row>
    <row r="159" spans="1:90" ht="16.5" customHeight="1" x14ac:dyDescent="0.25">
      <c r="A159" s="50"/>
      <c r="B159" s="27" t="s">
        <v>248</v>
      </c>
      <c r="C159" s="51" t="s">
        <v>79</v>
      </c>
      <c r="D159" s="52" t="s">
        <v>34</v>
      </c>
      <c r="E159" s="53" t="s">
        <v>58</v>
      </c>
      <c r="F159" s="53"/>
      <c r="G159" s="53">
        <v>514.91064800000004</v>
      </c>
      <c r="H159" s="53">
        <v>195.487762</v>
      </c>
      <c r="I159" s="28" t="s">
        <v>58</v>
      </c>
      <c r="J159" s="47" t="s">
        <v>58</v>
      </c>
      <c r="K159" s="53" t="s">
        <v>58</v>
      </c>
      <c r="L159" s="53" t="s">
        <v>58</v>
      </c>
      <c r="M159" s="53">
        <v>41.078654</v>
      </c>
      <c r="N159" s="53">
        <v>17.020503000000001</v>
      </c>
      <c r="O159" s="28" t="s">
        <v>58</v>
      </c>
      <c r="P159" s="47" t="s">
        <v>58</v>
      </c>
      <c r="Q159" s="53" t="s">
        <v>58</v>
      </c>
      <c r="R159" s="53" t="s">
        <v>58</v>
      </c>
      <c r="S159" s="53">
        <v>27.822697000000002</v>
      </c>
      <c r="T159" s="53">
        <v>4.908601</v>
      </c>
      <c r="U159" s="28" t="s">
        <v>58</v>
      </c>
      <c r="V159" s="29" t="s">
        <v>58</v>
      </c>
      <c r="W159" s="27"/>
      <c r="X159" s="27" t="s">
        <v>81</v>
      </c>
      <c r="Y159" s="27"/>
      <c r="Z159" s="27"/>
      <c r="AA159" s="30">
        <v>820.8</v>
      </c>
      <c r="AB159" s="31"/>
      <c r="AC159" s="31">
        <v>385.55312700000002</v>
      </c>
      <c r="AD159" s="31">
        <v>393.73944400000005</v>
      </c>
      <c r="AE159" s="31">
        <v>295.69530800000001</v>
      </c>
      <c r="AF159" s="31"/>
      <c r="AG159" s="31">
        <v>55.540478000000007</v>
      </c>
      <c r="AH159" s="31"/>
      <c r="AI159" s="31">
        <v>67.638281000000006</v>
      </c>
      <c r="AJ159" s="31">
        <v>65.626306999999997</v>
      </c>
      <c r="AK159" s="31">
        <v>30.475914</v>
      </c>
      <c r="AL159" s="31">
        <v>29.309035999999999</v>
      </c>
      <c r="AM159" s="31"/>
      <c r="AN159" s="31">
        <v>34.570644999999999</v>
      </c>
      <c r="AO159" s="31"/>
      <c r="AP159" s="31">
        <v>39.779598</v>
      </c>
      <c r="AQ159" s="31">
        <v>51.397181999999994</v>
      </c>
      <c r="AR159" s="31">
        <v>16.341128999999999</v>
      </c>
      <c r="AS159" s="31">
        <v>16.694889</v>
      </c>
      <c r="AT159" s="31"/>
      <c r="AU159" s="31">
        <v>35.033420999999997</v>
      </c>
      <c r="AV159" s="31"/>
      <c r="AW159" s="31">
        <v>41.078654</v>
      </c>
      <c r="AX159" s="31">
        <v>52.048655999999994</v>
      </c>
      <c r="AY159" s="31">
        <v>16.62846</v>
      </c>
      <c r="AZ159" s="31">
        <v>17.020503000000001</v>
      </c>
      <c r="BA159" s="31"/>
      <c r="BB159" s="31">
        <v>10.042299</v>
      </c>
      <c r="BC159" s="31"/>
      <c r="BD159" s="31">
        <v>27.822697000000002</v>
      </c>
      <c r="BE159" s="31">
        <v>21.335809999999999</v>
      </c>
      <c r="BF159" s="31">
        <v>7.9233770000000003</v>
      </c>
      <c r="BG159" s="31">
        <v>4.908601</v>
      </c>
      <c r="BH159" s="30">
        <v>89.208552999999995</v>
      </c>
      <c r="BI159" s="30">
        <v>-2.451437999999996</v>
      </c>
      <c r="BJ159" s="30">
        <v>-10.762076</v>
      </c>
      <c r="BK159" s="30">
        <v>-119.89830499999999</v>
      </c>
      <c r="BL159" s="30">
        <v>61.132553000000001</v>
      </c>
      <c r="BM159" s="30"/>
      <c r="BN159" s="30">
        <v>72.110068999999996</v>
      </c>
      <c r="BO159" s="30">
        <v>110.352891</v>
      </c>
      <c r="BP159" s="30">
        <v>117.935237</v>
      </c>
      <c r="BQ159" s="30">
        <v>137.55577400000001</v>
      </c>
      <c r="BR159" s="30">
        <v>162.571584</v>
      </c>
      <c r="BS159" s="30"/>
      <c r="BT159" s="31">
        <v>138.30292400000002</v>
      </c>
      <c r="BU159" s="31">
        <v>5.6309769999999997</v>
      </c>
      <c r="BV159" s="31">
        <v>-0.35648800000000003</v>
      </c>
      <c r="BW159" s="31">
        <v>1.0574800000000004</v>
      </c>
      <c r="BX159" s="27">
        <v>67.046431000000013</v>
      </c>
      <c r="BZ159" s="27">
        <v>103.71053699999999</v>
      </c>
      <c r="CB159" s="27">
        <v>16.529115000000001</v>
      </c>
      <c r="CD159" s="27">
        <v>61.990485</v>
      </c>
      <c r="CE159" s="27">
        <v>39.301485999999997</v>
      </c>
      <c r="CF159" s="27">
        <v>20.725659999999998</v>
      </c>
      <c r="CG159" s="27">
        <v>16.529115000000001</v>
      </c>
      <c r="CI159" s="27">
        <v>126.77627299999999</v>
      </c>
      <c r="CJ159" s="27">
        <v>78.043914000000001</v>
      </c>
      <c r="CK159" s="27">
        <v>78.043914000000001</v>
      </c>
      <c r="CL159" s="27">
        <v>67.046431000000013</v>
      </c>
    </row>
    <row r="160" spans="1:90" ht="16.5" customHeight="1" x14ac:dyDescent="0.25">
      <c r="A160" s="50"/>
      <c r="B160" s="27" t="s">
        <v>249</v>
      </c>
      <c r="C160" s="51" t="s">
        <v>79</v>
      </c>
      <c r="D160" s="52" t="s">
        <v>34</v>
      </c>
      <c r="E160" s="53" t="s">
        <v>58</v>
      </c>
      <c r="F160" s="53"/>
      <c r="G160" s="53">
        <v>429.83138200000002</v>
      </c>
      <c r="H160" s="53">
        <v>269.71632799999998</v>
      </c>
      <c r="I160" s="28" t="s">
        <v>58</v>
      </c>
      <c r="J160" s="47" t="s">
        <v>58</v>
      </c>
      <c r="K160" s="53" t="s">
        <v>58</v>
      </c>
      <c r="L160" s="53" t="s">
        <v>58</v>
      </c>
      <c r="M160" s="53">
        <v>36.670524</v>
      </c>
      <c r="N160" s="53">
        <v>57.348472999999998</v>
      </c>
      <c r="O160" s="28" t="s">
        <v>58</v>
      </c>
      <c r="P160" s="47" t="s">
        <v>58</v>
      </c>
      <c r="Q160" s="53" t="s">
        <v>58</v>
      </c>
      <c r="R160" s="53" t="s">
        <v>58</v>
      </c>
      <c r="S160" s="53">
        <v>37.524087999999999</v>
      </c>
      <c r="T160" s="53">
        <v>47.045440999999997</v>
      </c>
      <c r="U160" s="28" t="s">
        <v>58</v>
      </c>
      <c r="V160" s="29" t="s">
        <v>58</v>
      </c>
      <c r="W160" s="27"/>
      <c r="X160" s="27" t="s">
        <v>81</v>
      </c>
      <c r="Y160" s="27"/>
      <c r="Z160" s="27"/>
      <c r="AA160" s="30">
        <v>4125.8</v>
      </c>
      <c r="AB160" s="31"/>
      <c r="AC160" s="31">
        <v>461.57874199999998</v>
      </c>
      <c r="AD160" s="31">
        <v>470.81612599999994</v>
      </c>
      <c r="AE160" s="31">
        <v>426.56098200000002</v>
      </c>
      <c r="AF160" s="31"/>
      <c r="AG160" s="31">
        <v>174.26747499999999</v>
      </c>
      <c r="AH160" s="31"/>
      <c r="AI160" s="31">
        <v>133.76168799999999</v>
      </c>
      <c r="AJ160" s="31">
        <v>209.28701999999998</v>
      </c>
      <c r="AK160" s="31">
        <v>181.65453500000001</v>
      </c>
      <c r="AL160" s="31">
        <v>104.63551</v>
      </c>
      <c r="AM160" s="31"/>
      <c r="AN160" s="31">
        <v>65.434477000000001</v>
      </c>
      <c r="AO160" s="31"/>
      <c r="AP160" s="31">
        <v>14.329418</v>
      </c>
      <c r="AQ160" s="31">
        <v>117.07654900000006</v>
      </c>
      <c r="AR160" s="31">
        <v>93.679934000000003</v>
      </c>
      <c r="AS160" s="31">
        <v>43.347549999999998</v>
      </c>
      <c r="AT160" s="31"/>
      <c r="AU160" s="31">
        <v>91.965969000000001</v>
      </c>
      <c r="AV160" s="31"/>
      <c r="AW160" s="31">
        <v>36.670524</v>
      </c>
      <c r="AX160" s="31">
        <v>143.47875500000006</v>
      </c>
      <c r="AY160" s="31">
        <v>116.97862499999997</v>
      </c>
      <c r="AZ160" s="31">
        <v>57.348472999999998</v>
      </c>
      <c r="BA160" s="31"/>
      <c r="BB160" s="31">
        <v>68.362407000000005</v>
      </c>
      <c r="BC160" s="31"/>
      <c r="BD160" s="31">
        <v>37.524087999999999</v>
      </c>
      <c r="BE160" s="31">
        <v>118.57616599999997</v>
      </c>
      <c r="BF160" s="31">
        <v>100.45554799999999</v>
      </c>
      <c r="BG160" s="31">
        <v>47.045440999999997</v>
      </c>
      <c r="BH160" s="30">
        <v>96.945656999999997</v>
      </c>
      <c r="BI160" s="30">
        <v>-24.616617000000019</v>
      </c>
      <c r="BJ160" s="30">
        <v>-141.80242399999997</v>
      </c>
      <c r="BK160" s="30">
        <v>-290.46029699999997</v>
      </c>
      <c r="BL160" s="30">
        <v>-310.61949800000002</v>
      </c>
      <c r="BM160" s="30"/>
      <c r="BN160" s="30">
        <v>94.041864000000004</v>
      </c>
      <c r="BO160" s="30">
        <v>273.66715699999997</v>
      </c>
      <c r="BP160" s="30">
        <v>371.25406199999998</v>
      </c>
      <c r="BQ160" s="30">
        <v>574.06450700000005</v>
      </c>
      <c r="BR160" s="30">
        <v>608.35667599999999</v>
      </c>
      <c r="BS160" s="30"/>
      <c r="BT160" s="31">
        <v>197.52882400000001</v>
      </c>
      <c r="BU160" s="31">
        <v>18.499230000000001</v>
      </c>
      <c r="BV160" s="31">
        <v>13.353720000000003</v>
      </c>
      <c r="BW160" s="31">
        <v>25.377284999999997</v>
      </c>
      <c r="BX160" s="27">
        <v>172.64018899999999</v>
      </c>
      <c r="BZ160" s="27">
        <v>352.42334900000003</v>
      </c>
      <c r="CB160" s="27">
        <v>113.76157499999999</v>
      </c>
      <c r="CD160" s="27">
        <v>303.60124300000001</v>
      </c>
      <c r="CE160" s="27">
        <v>287.39412099999998</v>
      </c>
      <c r="CF160" s="27">
        <v>207.80645000000001</v>
      </c>
      <c r="CG160" s="27">
        <v>113.76157499999999</v>
      </c>
      <c r="CI160" s="27">
        <v>354.47637699999996</v>
      </c>
      <c r="CJ160" s="27">
        <v>271.11958399999997</v>
      </c>
      <c r="CK160" s="27">
        <v>271.11958399999997</v>
      </c>
      <c r="CL160" s="27">
        <v>172.64018899999999</v>
      </c>
    </row>
    <row r="161" spans="1:90" ht="16.5" customHeight="1" x14ac:dyDescent="0.25">
      <c r="A161" s="50"/>
      <c r="B161" s="27" t="s">
        <v>250</v>
      </c>
      <c r="C161" s="51" t="s">
        <v>79</v>
      </c>
      <c r="D161" s="52" t="s">
        <v>34</v>
      </c>
      <c r="E161" s="53" t="s">
        <v>58</v>
      </c>
      <c r="F161" s="53"/>
      <c r="G161" s="53">
        <v>567.81416899999999</v>
      </c>
      <c r="H161" s="53">
        <v>383.61982499999999</v>
      </c>
      <c r="I161" s="28" t="s">
        <v>58</v>
      </c>
      <c r="J161" s="47" t="s">
        <v>58</v>
      </c>
      <c r="K161" s="53" t="s">
        <v>58</v>
      </c>
      <c r="L161" s="53" t="s">
        <v>58</v>
      </c>
      <c r="M161" s="53">
        <v>23.399851000000002</v>
      </c>
      <c r="N161" s="53">
        <v>24.259634000000002</v>
      </c>
      <c r="O161" s="28" t="s">
        <v>58</v>
      </c>
      <c r="P161" s="47" t="s">
        <v>58</v>
      </c>
      <c r="Q161" s="53" t="s">
        <v>58</v>
      </c>
      <c r="R161" s="53" t="s">
        <v>58</v>
      </c>
      <c r="S161" s="53">
        <v>5.6837710000000001</v>
      </c>
      <c r="T161" s="53">
        <v>17.569590999999999</v>
      </c>
      <c r="U161" s="28" t="s">
        <v>58</v>
      </c>
      <c r="V161" s="29" t="s">
        <v>58</v>
      </c>
      <c r="W161" s="27"/>
      <c r="X161" s="27" t="s">
        <v>81</v>
      </c>
      <c r="Y161" s="27"/>
      <c r="Z161" s="27"/>
      <c r="AA161" s="30">
        <v>657.8</v>
      </c>
      <c r="AB161" s="31"/>
      <c r="AC161" s="31">
        <v>631.86630000000002</v>
      </c>
      <c r="AD161" s="31">
        <v>331.96212300000002</v>
      </c>
      <c r="AE161" s="31">
        <v>374.97692000000001</v>
      </c>
      <c r="AF161" s="31"/>
      <c r="AG161" s="31">
        <v>52.136270000000003</v>
      </c>
      <c r="AH161" s="31"/>
      <c r="AI161" s="31">
        <v>35.504817000000003</v>
      </c>
      <c r="AJ161" s="31">
        <v>28.215893000000008</v>
      </c>
      <c r="AK161" s="31">
        <v>29.221541999999999</v>
      </c>
      <c r="AL161" s="31">
        <v>30.819011</v>
      </c>
      <c r="AM161" s="31"/>
      <c r="AN161" s="31">
        <v>39.811937</v>
      </c>
      <c r="AO161" s="31"/>
      <c r="AP161" s="31">
        <v>22.993493000000001</v>
      </c>
      <c r="AQ161" s="31">
        <v>19.221236000000005</v>
      </c>
      <c r="AR161" s="31">
        <v>21.061896999999998</v>
      </c>
      <c r="AS161" s="31">
        <v>24.061541999999999</v>
      </c>
      <c r="AT161" s="31"/>
      <c r="AU161" s="31">
        <v>40.197518000000002</v>
      </c>
      <c r="AV161" s="31"/>
      <c r="AW161" s="31">
        <v>23.399851000000002</v>
      </c>
      <c r="AX161" s="31">
        <v>19.445589000000005</v>
      </c>
      <c r="AY161" s="31">
        <v>21.278878000000002</v>
      </c>
      <c r="AZ161" s="31">
        <v>24.259634000000002</v>
      </c>
      <c r="BA161" s="31"/>
      <c r="BB161" s="31">
        <v>26.974283</v>
      </c>
      <c r="BC161" s="31"/>
      <c r="BD161" s="31">
        <v>5.6837710000000001</v>
      </c>
      <c r="BE161" s="31">
        <v>2.6280410000000103</v>
      </c>
      <c r="BF161" s="31">
        <v>11.156434000000001</v>
      </c>
      <c r="BG161" s="31">
        <v>17.569590999999999</v>
      </c>
      <c r="BH161" s="30">
        <v>74.736451999999986</v>
      </c>
      <c r="BI161" s="30">
        <v>205.15450800000002</v>
      </c>
      <c r="BJ161" s="30">
        <v>119.14962799999999</v>
      </c>
      <c r="BK161" s="30">
        <v>48.056344999999993</v>
      </c>
      <c r="BL161" s="30">
        <v>-18.764288999999998</v>
      </c>
      <c r="BM161" s="30"/>
      <c r="BN161" s="30">
        <v>103.343766</v>
      </c>
      <c r="BO161" s="30">
        <v>166.268044</v>
      </c>
      <c r="BP161" s="30">
        <v>177.29262700000001</v>
      </c>
      <c r="BQ161" s="30">
        <v>179.67406199999999</v>
      </c>
      <c r="BR161" s="30">
        <v>185.688998</v>
      </c>
      <c r="BS161" s="30"/>
      <c r="BT161" s="31">
        <v>279.38291199999998</v>
      </c>
      <c r="BU161" s="31">
        <v>6.4152199999999979</v>
      </c>
      <c r="BV161" s="31">
        <v>5.3704830000000001</v>
      </c>
      <c r="BW161" s="31">
        <v>6.8196120000000011</v>
      </c>
      <c r="BX161" s="27">
        <v>66.751334999999997</v>
      </c>
      <c r="BZ161" s="27">
        <v>80.921985000000006</v>
      </c>
      <c r="CB161" s="27">
        <v>56.062789000000002</v>
      </c>
      <c r="CD161" s="27">
        <v>37.037836999999996</v>
      </c>
      <c r="CE161" s="27">
        <v>40.758758</v>
      </c>
      <c r="CF161" s="27">
        <v>65.653036999999983</v>
      </c>
      <c r="CG161" s="27">
        <v>56.062789000000002</v>
      </c>
      <c r="CI161" s="27">
        <v>88.383952000000008</v>
      </c>
      <c r="CJ161" s="27">
        <v>81.614993000000013</v>
      </c>
      <c r="CK161" s="27">
        <v>81.614993000000013</v>
      </c>
      <c r="CL161" s="27">
        <v>66.751334999999997</v>
      </c>
    </row>
    <row r="162" spans="1:90" ht="16.5" customHeight="1" x14ac:dyDescent="0.25">
      <c r="A162" s="50"/>
      <c r="B162" s="27" t="s">
        <v>251</v>
      </c>
      <c r="C162" s="51" t="s">
        <v>79</v>
      </c>
      <c r="D162" s="52" t="s">
        <v>34</v>
      </c>
      <c r="E162" s="53" t="s">
        <v>58</v>
      </c>
      <c r="F162" s="53"/>
      <c r="G162" s="53">
        <v>2003.34754</v>
      </c>
      <c r="H162" s="53">
        <v>1019.932911</v>
      </c>
      <c r="I162" s="28" t="s">
        <v>58</v>
      </c>
      <c r="J162" s="47" t="s">
        <v>58</v>
      </c>
      <c r="K162" s="53" t="s">
        <v>58</v>
      </c>
      <c r="L162" s="53" t="s">
        <v>58</v>
      </c>
      <c r="M162" s="53">
        <v>772.31267200000002</v>
      </c>
      <c r="N162" s="53">
        <v>301.80098599999997</v>
      </c>
      <c r="O162" s="28" t="s">
        <v>58</v>
      </c>
      <c r="P162" s="47" t="s">
        <v>58</v>
      </c>
      <c r="Q162" s="53" t="s">
        <v>58</v>
      </c>
      <c r="R162" s="53" t="s">
        <v>58</v>
      </c>
      <c r="S162" s="53">
        <v>444.836412</v>
      </c>
      <c r="T162" s="53">
        <v>307.98298399999999</v>
      </c>
      <c r="U162" s="28" t="s">
        <v>58</v>
      </c>
      <c r="V162" s="29" t="s">
        <v>58</v>
      </c>
      <c r="W162" s="27"/>
      <c r="X162" s="27" t="s">
        <v>81</v>
      </c>
      <c r="Y162" s="27"/>
      <c r="Z162" s="27"/>
      <c r="AA162" s="30">
        <v>11941.151480466</v>
      </c>
      <c r="AB162" s="31"/>
      <c r="AC162" s="31">
        <v>1903.9780949999999</v>
      </c>
      <c r="AD162" s="31">
        <v>1423.1823009999998</v>
      </c>
      <c r="AE162" s="31">
        <v>1150.7569169999999</v>
      </c>
      <c r="AF162" s="31"/>
      <c r="AG162" s="31">
        <v>997.47315500000013</v>
      </c>
      <c r="AH162" s="31"/>
      <c r="AI162" s="31">
        <v>1165.1110229999999</v>
      </c>
      <c r="AJ162" s="31">
        <v>759.01186699999994</v>
      </c>
      <c r="AK162" s="31">
        <v>587.35274500000003</v>
      </c>
      <c r="AL162" s="31">
        <v>521.87160300000005</v>
      </c>
      <c r="AM162" s="31"/>
      <c r="AN162" s="31">
        <v>527.53937099999996</v>
      </c>
      <c r="AO162" s="31"/>
      <c r="AP162" s="31">
        <v>742.13385600000004</v>
      </c>
      <c r="AQ162" s="31">
        <v>413.03098699999998</v>
      </c>
      <c r="AR162" s="31">
        <v>309.494956</v>
      </c>
      <c r="AS162" s="31">
        <v>273.564302</v>
      </c>
      <c r="AT162" s="31"/>
      <c r="AU162" s="31">
        <v>574.55940699999996</v>
      </c>
      <c r="AV162" s="31"/>
      <c r="AW162" s="31">
        <v>772.31267200000002</v>
      </c>
      <c r="AX162" s="31">
        <v>448.051152</v>
      </c>
      <c r="AY162" s="31">
        <v>342.293477</v>
      </c>
      <c r="AZ162" s="31">
        <v>301.80098599999997</v>
      </c>
      <c r="BA162" s="31"/>
      <c r="BB162" s="31">
        <v>659.09032400000001</v>
      </c>
      <c r="BC162" s="31"/>
      <c r="BD162" s="31">
        <v>444.836412</v>
      </c>
      <c r="BE162" s="31">
        <v>376.27364799999998</v>
      </c>
      <c r="BF162" s="31">
        <v>324.86024900000001</v>
      </c>
      <c r="BG162" s="31">
        <v>307.98298399999999</v>
      </c>
      <c r="BH162" s="30">
        <v>515.34911299999987</v>
      </c>
      <c r="BI162" s="30">
        <v>1244.9967999999999</v>
      </c>
      <c r="BJ162" s="30">
        <v>1750.647277</v>
      </c>
      <c r="BK162" s="30">
        <v>2062.9702070000003</v>
      </c>
      <c r="BL162" s="30">
        <v>2355.7110210000001</v>
      </c>
      <c r="BM162" s="30"/>
      <c r="BN162" s="30">
        <v>1860.96153</v>
      </c>
      <c r="BO162" s="30">
        <v>3222.776124</v>
      </c>
      <c r="BP162" s="30">
        <v>3553.738351</v>
      </c>
      <c r="BQ162" s="30">
        <v>3936.8239800000001</v>
      </c>
      <c r="BR162" s="30">
        <v>4408.0934649999999</v>
      </c>
      <c r="BS162" s="30"/>
      <c r="BT162" s="31">
        <v>740.93331700000022</v>
      </c>
      <c r="BU162" s="31">
        <v>218.09212699999998</v>
      </c>
      <c r="BV162" s="31">
        <v>208.09586800000005</v>
      </c>
      <c r="BW162" s="31">
        <v>158.346542</v>
      </c>
      <c r="BX162" s="27">
        <v>1076.5204479999998</v>
      </c>
      <c r="BZ162" s="27">
        <v>1364.9040359999999</v>
      </c>
      <c r="CB162" s="27">
        <v>1426.4545799999999</v>
      </c>
      <c r="CD162" s="27">
        <v>1453.953293</v>
      </c>
      <c r="CE162" s="27">
        <v>1360.2242209999999</v>
      </c>
      <c r="CF162" s="27">
        <v>1611.5539909999998</v>
      </c>
      <c r="CG162" s="27">
        <v>1426.4545799999999</v>
      </c>
      <c r="CI162" s="27">
        <v>1864.4582869999999</v>
      </c>
      <c r="CJ162" s="27">
        <v>1200.721798</v>
      </c>
      <c r="CK162" s="27">
        <v>1200.721798</v>
      </c>
      <c r="CL162" s="27">
        <v>1076.5204479999998</v>
      </c>
    </row>
    <row r="163" spans="1:90" ht="16.5" customHeight="1" x14ac:dyDescent="0.25">
      <c r="A163" s="50"/>
      <c r="B163" s="27" t="s">
        <v>252</v>
      </c>
      <c r="C163" s="51" t="s">
        <v>79</v>
      </c>
      <c r="D163" s="52" t="s">
        <v>34</v>
      </c>
      <c r="E163" s="53" t="s">
        <v>58</v>
      </c>
      <c r="F163" s="53"/>
      <c r="G163" s="53">
        <v>809.10073799999998</v>
      </c>
      <c r="H163" s="53">
        <v>544.148234</v>
      </c>
      <c r="I163" s="28" t="s">
        <v>58</v>
      </c>
      <c r="J163" s="47" t="s">
        <v>58</v>
      </c>
      <c r="K163" s="53" t="s">
        <v>58</v>
      </c>
      <c r="L163" s="53" t="s">
        <v>58</v>
      </c>
      <c r="M163" s="53">
        <v>27.631836999999997</v>
      </c>
      <c r="N163" s="53">
        <v>25.153493999999995</v>
      </c>
      <c r="O163" s="28" t="s">
        <v>58</v>
      </c>
      <c r="P163" s="47" t="s">
        <v>58</v>
      </c>
      <c r="Q163" s="53" t="s">
        <v>58</v>
      </c>
      <c r="R163" s="53" t="s">
        <v>58</v>
      </c>
      <c r="S163" s="53">
        <v>1.4199409999999999</v>
      </c>
      <c r="T163" s="53">
        <v>9.6038920000000001</v>
      </c>
      <c r="U163" s="28" t="s">
        <v>58</v>
      </c>
      <c r="V163" s="29" t="s">
        <v>58</v>
      </c>
      <c r="W163" s="27"/>
      <c r="X163" s="27" t="s">
        <v>81</v>
      </c>
      <c r="Y163" s="27"/>
      <c r="Z163" s="27"/>
      <c r="AA163" s="30">
        <v>804</v>
      </c>
      <c r="AB163" s="31"/>
      <c r="AC163" s="31">
        <v>984.49872000000005</v>
      </c>
      <c r="AD163" s="31">
        <v>694.90162700000042</v>
      </c>
      <c r="AE163" s="31">
        <v>621.69194300000004</v>
      </c>
      <c r="AF163" s="31"/>
      <c r="AG163" s="31">
        <v>64.726248999999996</v>
      </c>
      <c r="AH163" s="31"/>
      <c r="AI163" s="31">
        <v>49.37388</v>
      </c>
      <c r="AJ163" s="31">
        <v>48.41976600000001</v>
      </c>
      <c r="AK163" s="31">
        <v>42.695175999999996</v>
      </c>
      <c r="AL163" s="31">
        <v>37.713206999999997</v>
      </c>
      <c r="AM163" s="31"/>
      <c r="AN163" s="31">
        <v>40.925159999999998</v>
      </c>
      <c r="AO163" s="31"/>
      <c r="AP163" s="31">
        <v>26.605275999999996</v>
      </c>
      <c r="AQ163" s="31">
        <v>31.298658999999986</v>
      </c>
      <c r="AR163" s="31">
        <v>27.303757999999998</v>
      </c>
      <c r="AS163" s="31">
        <v>24.679278</v>
      </c>
      <c r="AT163" s="31"/>
      <c r="AU163" s="31">
        <v>41.840460999999998</v>
      </c>
      <c r="AV163" s="31"/>
      <c r="AW163" s="31">
        <v>27.631836999999997</v>
      </c>
      <c r="AX163" s="31">
        <v>31.931591999999988</v>
      </c>
      <c r="AY163" s="31">
        <v>27.797842999999993</v>
      </c>
      <c r="AZ163" s="31">
        <v>25.153493999999995</v>
      </c>
      <c r="BA163" s="31"/>
      <c r="BB163" s="31">
        <v>14.610334999999999</v>
      </c>
      <c r="BC163" s="31"/>
      <c r="BD163" s="31">
        <v>1.4199409999999999</v>
      </c>
      <c r="BE163" s="31">
        <v>7.6488339999999937</v>
      </c>
      <c r="BF163" s="31">
        <v>6.7744470000000003</v>
      </c>
      <c r="BG163" s="31">
        <v>9.6038920000000001</v>
      </c>
      <c r="BH163" s="30">
        <v>16.288017999999994</v>
      </c>
      <c r="BI163" s="30">
        <v>251.68479100000002</v>
      </c>
      <c r="BJ163" s="30">
        <v>114.30360400000001</v>
      </c>
      <c r="BK163" s="30">
        <v>39.993290000000002</v>
      </c>
      <c r="BL163" s="30">
        <v>-31.576545000000003</v>
      </c>
      <c r="BM163" s="30"/>
      <c r="BN163" s="30">
        <v>195.33394200000001</v>
      </c>
      <c r="BO163" s="30">
        <v>267.57197000000002</v>
      </c>
      <c r="BP163" s="30">
        <v>279.88277399999998</v>
      </c>
      <c r="BQ163" s="30">
        <v>288.58254699999998</v>
      </c>
      <c r="BR163" s="30">
        <v>293.21393699999999</v>
      </c>
      <c r="BS163" s="30"/>
      <c r="BT163" s="31">
        <v>439.58328700000038</v>
      </c>
      <c r="BU163" s="31">
        <v>11.493996000000003</v>
      </c>
      <c r="BV163" s="31">
        <v>11.368575999999996</v>
      </c>
      <c r="BW163" s="31">
        <v>12.542447000000001</v>
      </c>
      <c r="BX163" s="27">
        <v>72.748892999999995</v>
      </c>
      <c r="BZ163" s="27">
        <v>101.56989599999999</v>
      </c>
      <c r="CB163" s="27">
        <v>32.354628000000005</v>
      </c>
      <c r="CD163" s="27">
        <v>25.447113999999996</v>
      </c>
      <c r="CE163" s="27">
        <v>29.033615999999995</v>
      </c>
      <c r="CF163" s="27">
        <v>36.808684000000007</v>
      </c>
      <c r="CG163" s="27">
        <v>32.354628000000005</v>
      </c>
      <c r="CI163" s="27">
        <v>112.51476599999999</v>
      </c>
      <c r="CJ163" s="27">
        <v>89.05274</v>
      </c>
      <c r="CK163" s="27">
        <v>89.05274</v>
      </c>
      <c r="CL163" s="27">
        <v>72.748892999999995</v>
      </c>
    </row>
    <row r="164" spans="1:90" ht="16.5" customHeight="1" x14ac:dyDescent="0.25">
      <c r="A164" s="50"/>
      <c r="B164" s="27" t="s">
        <v>253</v>
      </c>
      <c r="C164" s="51" t="s">
        <v>79</v>
      </c>
      <c r="D164" s="52" t="s">
        <v>34</v>
      </c>
      <c r="E164" s="53" t="s">
        <v>58</v>
      </c>
      <c r="F164" s="53"/>
      <c r="G164" s="53">
        <v>82.432845999999998</v>
      </c>
      <c r="H164" s="53">
        <v>66.785470000000004</v>
      </c>
      <c r="I164" s="28" t="s">
        <v>58</v>
      </c>
      <c r="J164" s="47" t="s">
        <v>58</v>
      </c>
      <c r="K164" s="53" t="s">
        <v>58</v>
      </c>
      <c r="L164" s="53" t="s">
        <v>58</v>
      </c>
      <c r="M164" s="53" t="s">
        <v>58</v>
      </c>
      <c r="N164" s="53" t="s">
        <v>58</v>
      </c>
      <c r="O164" s="28" t="s">
        <v>58</v>
      </c>
      <c r="P164" s="47" t="s">
        <v>58</v>
      </c>
      <c r="Q164" s="53" t="s">
        <v>58</v>
      </c>
      <c r="R164" s="53" t="s">
        <v>58</v>
      </c>
      <c r="S164" s="53">
        <v>-59.321061999999998</v>
      </c>
      <c r="T164" s="53">
        <v>85.712603000000001</v>
      </c>
      <c r="U164" s="28" t="s">
        <v>58</v>
      </c>
      <c r="V164" s="29" t="s">
        <v>58</v>
      </c>
      <c r="W164" s="27"/>
      <c r="X164" s="27" t="s">
        <v>81</v>
      </c>
      <c r="Y164" s="27"/>
      <c r="Z164" s="27"/>
      <c r="AA164" s="30">
        <v>15219.236910239999</v>
      </c>
      <c r="AB164" s="31"/>
      <c r="AC164" s="31">
        <v>112.84047200000001</v>
      </c>
      <c r="AD164" s="31">
        <v>73.119636000000042</v>
      </c>
      <c r="AE164" s="31">
        <v>64.159565999999998</v>
      </c>
      <c r="AF164" s="31"/>
      <c r="AG164" s="31">
        <v>92.939539999999994</v>
      </c>
      <c r="AH164" s="31"/>
      <c r="AI164" s="31">
        <v>67.322181999999998</v>
      </c>
      <c r="AJ164" s="31">
        <v>61.417963000000015</v>
      </c>
      <c r="AK164" s="31">
        <v>51.698495999999999</v>
      </c>
      <c r="AL164" s="31">
        <v>56.108648000000002</v>
      </c>
      <c r="AM164" s="31"/>
      <c r="AN164" s="31"/>
      <c r="AO164" s="31"/>
      <c r="AP164" s="31"/>
      <c r="AQ164" s="31"/>
      <c r="AR164" s="31">
        <v>47.512329000000001</v>
      </c>
      <c r="AS164" s="31">
        <v>48.688479999999998</v>
      </c>
      <c r="AT164" s="31"/>
      <c r="AU164" s="31"/>
      <c r="AV164" s="31"/>
      <c r="AW164" s="31"/>
      <c r="AX164" s="31"/>
      <c r="AY164" s="31"/>
      <c r="AZ164" s="31"/>
      <c r="BA164" s="31"/>
      <c r="BB164" s="31">
        <v>-46.520018999999998</v>
      </c>
      <c r="BC164" s="31"/>
      <c r="BD164" s="31">
        <v>-59.321061999999998</v>
      </c>
      <c r="BE164" s="31">
        <v>2789.6731249999998</v>
      </c>
      <c r="BF164" s="31">
        <v>-78.124110000000002</v>
      </c>
      <c r="BG164" s="31">
        <v>85.712603000000001</v>
      </c>
      <c r="BH164" s="30">
        <v>1363.0794460000002</v>
      </c>
      <c r="BI164" s="30">
        <v>1722.9577090000002</v>
      </c>
      <c r="BJ164" s="30">
        <v>1802.3210819999999</v>
      </c>
      <c r="BK164" s="30">
        <v>1875.6181790000001</v>
      </c>
      <c r="BL164" s="30">
        <v>1949.3882269999999</v>
      </c>
      <c r="BM164" s="30"/>
      <c r="BN164" s="30">
        <v>554.14087700000005</v>
      </c>
      <c r="BO164" s="30">
        <v>359.06651199999999</v>
      </c>
      <c r="BP164" s="30">
        <v>280.600255</v>
      </c>
      <c r="BQ164" s="30">
        <v>3069.7517120000002</v>
      </c>
      <c r="BR164" s="30">
        <v>3011.1151650000002</v>
      </c>
      <c r="BS164" s="30"/>
      <c r="BT164" s="31">
        <v>43.06483999999999</v>
      </c>
      <c r="BU164" s="31"/>
      <c r="BV164" s="31"/>
      <c r="BW164" s="31"/>
      <c r="CB164" s="27">
        <v>-138.40628100000004</v>
      </c>
      <c r="CD164" s="27">
        <v>2737.940556</v>
      </c>
      <c r="CE164" s="27">
        <v>2665.028996</v>
      </c>
      <c r="CF164" s="27">
        <v>-235.91300100000007</v>
      </c>
      <c r="CG164" s="27">
        <v>-138.40628100000004</v>
      </c>
    </row>
    <row r="165" spans="1:90" ht="16.5" customHeight="1" x14ac:dyDescent="0.25">
      <c r="A165" s="50"/>
      <c r="B165" s="27" t="s">
        <v>254</v>
      </c>
      <c r="C165" s="51" t="s">
        <v>79</v>
      </c>
      <c r="D165" s="52" t="s">
        <v>34</v>
      </c>
      <c r="E165" s="53" t="s">
        <v>58</v>
      </c>
      <c r="F165" s="53"/>
      <c r="G165" s="53">
        <v>1116.486408</v>
      </c>
      <c r="H165" s="53">
        <v>846.30533000000003</v>
      </c>
      <c r="I165" s="28" t="s">
        <v>58</v>
      </c>
      <c r="J165" s="47" t="s">
        <v>58</v>
      </c>
      <c r="K165" s="53" t="s">
        <v>58</v>
      </c>
      <c r="L165" s="53" t="s">
        <v>58</v>
      </c>
      <c r="M165" s="53">
        <v>122.599582</v>
      </c>
      <c r="N165" s="53">
        <v>133.64955900000001</v>
      </c>
      <c r="O165" s="28" t="s">
        <v>58</v>
      </c>
      <c r="P165" s="47" t="s">
        <v>58</v>
      </c>
      <c r="Q165" s="53" t="s">
        <v>58</v>
      </c>
      <c r="R165" s="53" t="s">
        <v>58</v>
      </c>
      <c r="S165" s="53">
        <v>30.016763000000001</v>
      </c>
      <c r="T165" s="53">
        <v>46.496699999999997</v>
      </c>
      <c r="U165" s="28" t="s">
        <v>58</v>
      </c>
      <c r="V165" s="29" t="s">
        <v>58</v>
      </c>
      <c r="W165" s="27"/>
      <c r="X165" s="27" t="s">
        <v>81</v>
      </c>
      <c r="Y165" s="27"/>
      <c r="Z165" s="27"/>
      <c r="AA165" s="30">
        <v>3227</v>
      </c>
      <c r="AB165" s="31"/>
      <c r="AC165" s="31">
        <v>1425.7881520000001</v>
      </c>
      <c r="AD165" s="31">
        <v>1314.218601</v>
      </c>
      <c r="AE165" s="31">
        <v>1091.3050800000001</v>
      </c>
      <c r="AF165" s="31"/>
      <c r="AG165" s="31">
        <v>494.728567</v>
      </c>
      <c r="AH165" s="31"/>
      <c r="AI165" s="31">
        <v>392.96276699999999</v>
      </c>
      <c r="AJ165" s="31">
        <v>507.74704900000006</v>
      </c>
      <c r="AK165" s="31">
        <v>406.75794999999999</v>
      </c>
      <c r="AL165" s="31">
        <v>302.88200799999998</v>
      </c>
      <c r="AM165" s="31"/>
      <c r="AN165" s="31">
        <v>135.234982</v>
      </c>
      <c r="AO165" s="31"/>
      <c r="AP165" s="31">
        <v>75.304056000000003</v>
      </c>
      <c r="AQ165" s="31">
        <v>127.79071300000004</v>
      </c>
      <c r="AR165" s="31">
        <v>139.05622500000001</v>
      </c>
      <c r="AS165" s="31">
        <v>101.599462</v>
      </c>
      <c r="AT165" s="31"/>
      <c r="AU165" s="31">
        <v>195.63723199999998</v>
      </c>
      <c r="AV165" s="31"/>
      <c r="AW165" s="31">
        <v>122.599582</v>
      </c>
      <c r="AX165" s="31">
        <v>173.16676300000003</v>
      </c>
      <c r="AY165" s="31">
        <v>181.64069000000001</v>
      </c>
      <c r="AZ165" s="31">
        <v>133.64955900000001</v>
      </c>
      <c r="BA165" s="31"/>
      <c r="BB165" s="31">
        <v>50.910319000000001</v>
      </c>
      <c r="BC165" s="31"/>
      <c r="BD165" s="31">
        <v>30.016763000000001</v>
      </c>
      <c r="BE165" s="31">
        <v>42.514922000000013</v>
      </c>
      <c r="BF165" s="31">
        <v>86.424586000000005</v>
      </c>
      <c r="BG165" s="31">
        <v>46.496699999999997</v>
      </c>
      <c r="BH165" s="30">
        <v>581.93047000000001</v>
      </c>
      <c r="BI165" s="30">
        <v>897.9830300000001</v>
      </c>
      <c r="BJ165" s="30">
        <v>1122.5519360000001</v>
      </c>
      <c r="BK165" s="30">
        <v>882.54203999999982</v>
      </c>
      <c r="BL165" s="30">
        <v>1194.2222920000002</v>
      </c>
      <c r="BM165" s="30"/>
      <c r="BN165" s="30">
        <v>119.775525</v>
      </c>
      <c r="BO165" s="30">
        <v>243.263747</v>
      </c>
      <c r="BP165" s="30">
        <v>328.77883200000002</v>
      </c>
      <c r="BQ165" s="30">
        <v>528.59385199999997</v>
      </c>
      <c r="BR165" s="30">
        <v>559.02941799999996</v>
      </c>
      <c r="BS165" s="30"/>
      <c r="BT165" s="31">
        <v>552.22844600000008</v>
      </c>
      <c r="BU165" s="31">
        <v>73.463150999999982</v>
      </c>
      <c r="BV165" s="31">
        <v>56.770392999999991</v>
      </c>
      <c r="BW165" s="31">
        <v>52.332548000000017</v>
      </c>
      <c r="BX165" s="27">
        <v>348.83089300000006</v>
      </c>
      <c r="BZ165" s="27">
        <v>550.44468500000005</v>
      </c>
      <c r="CB165" s="27">
        <v>56.979342000000003</v>
      </c>
      <c r="CD165" s="27">
        <v>205.45297099999999</v>
      </c>
      <c r="CE165" s="27">
        <v>179.849827</v>
      </c>
      <c r="CF165" s="27">
        <v>112.89414599999999</v>
      </c>
      <c r="CG165" s="27">
        <v>56.979342000000003</v>
      </c>
      <c r="CI165" s="27">
        <v>611.05659400000002</v>
      </c>
      <c r="CJ165" s="27">
        <v>457.00843199999997</v>
      </c>
      <c r="CK165" s="27">
        <v>457.00843199999997</v>
      </c>
      <c r="CL165" s="27">
        <v>348.83089300000006</v>
      </c>
    </row>
    <row r="166" spans="1:90" ht="16.5" customHeight="1" x14ac:dyDescent="0.25">
      <c r="A166" s="50"/>
      <c r="B166" s="27" t="s">
        <v>255</v>
      </c>
      <c r="C166" s="51" t="s">
        <v>79</v>
      </c>
      <c r="D166" s="52" t="s">
        <v>34</v>
      </c>
      <c r="E166" s="53" t="s">
        <v>58</v>
      </c>
      <c r="F166" s="53"/>
      <c r="G166" s="53">
        <v>245.93075099999999</v>
      </c>
      <c r="H166" s="53">
        <v>183.27833799999999</v>
      </c>
      <c r="I166" s="28" t="s">
        <v>58</v>
      </c>
      <c r="J166" s="47" t="s">
        <v>58</v>
      </c>
      <c r="K166" s="53" t="s">
        <v>58</v>
      </c>
      <c r="L166" s="53" t="s">
        <v>58</v>
      </c>
      <c r="M166" s="53">
        <v>-10.449698</v>
      </c>
      <c r="N166" s="53">
        <v>21.575323999999998</v>
      </c>
      <c r="O166" s="28" t="s">
        <v>58</v>
      </c>
      <c r="P166" s="47" t="s">
        <v>58</v>
      </c>
      <c r="Q166" s="53" t="s">
        <v>58</v>
      </c>
      <c r="R166" s="53" t="s">
        <v>58</v>
      </c>
      <c r="S166" s="53">
        <v>-22.702143</v>
      </c>
      <c r="T166" s="53">
        <v>5.0666440000000001</v>
      </c>
      <c r="U166" s="28" t="s">
        <v>58</v>
      </c>
      <c r="V166" s="29" t="s">
        <v>58</v>
      </c>
      <c r="W166" s="27"/>
      <c r="X166" s="27" t="s">
        <v>81</v>
      </c>
      <c r="Y166" s="27"/>
      <c r="Z166" s="27"/>
      <c r="AA166" s="30">
        <v>1358.3</v>
      </c>
      <c r="AB166" s="31"/>
      <c r="AC166" s="31">
        <v>341.00696299999998</v>
      </c>
      <c r="AD166" s="31">
        <v>258.20660799999996</v>
      </c>
      <c r="AE166" s="31">
        <v>183.10416699999999</v>
      </c>
      <c r="AF166" s="31"/>
      <c r="AG166" s="31">
        <v>67.693357000000006</v>
      </c>
      <c r="AH166" s="31"/>
      <c r="AI166" s="31">
        <v>13.630475999999998</v>
      </c>
      <c r="AJ166" s="31">
        <v>45.33101400000001</v>
      </c>
      <c r="AK166" s="31">
        <v>19.085474999999999</v>
      </c>
      <c r="AL166" s="31">
        <v>33.644250999999997</v>
      </c>
      <c r="AM166" s="31"/>
      <c r="AN166" s="31">
        <v>29.311053999999999</v>
      </c>
      <c r="AO166" s="31"/>
      <c r="AP166" s="31">
        <v>-22.181832</v>
      </c>
      <c r="AQ166" s="31">
        <v>14.788825999999997</v>
      </c>
      <c r="AR166" s="31">
        <v>-5.9132119999999997</v>
      </c>
      <c r="AS166" s="31">
        <v>14.191687</v>
      </c>
      <c r="AT166" s="31"/>
      <c r="AU166" s="31">
        <v>40.783245999999998</v>
      </c>
      <c r="AV166" s="31"/>
      <c r="AW166" s="31">
        <v>-10.449698</v>
      </c>
      <c r="AX166" s="31">
        <v>41.330864999999996</v>
      </c>
      <c r="AY166" s="31">
        <v>-0.49520199999999903</v>
      </c>
      <c r="AZ166" s="31">
        <v>21.575323999999998</v>
      </c>
      <c r="BA166" s="31"/>
      <c r="BB166" s="31">
        <v>11.881568</v>
      </c>
      <c r="BC166" s="31"/>
      <c r="BD166" s="31">
        <v>-22.702143</v>
      </c>
      <c r="BE166" s="31">
        <v>25.484823999999996</v>
      </c>
      <c r="BF166" s="31">
        <v>-7.0974430000000002</v>
      </c>
      <c r="BG166" s="31">
        <v>5.0666440000000001</v>
      </c>
      <c r="BH166" s="30">
        <v>3.4861599999999999</v>
      </c>
      <c r="BI166" s="30">
        <v>162.145107</v>
      </c>
      <c r="BJ166" s="30">
        <v>181.25609600000001</v>
      </c>
      <c r="BK166" s="30">
        <v>261.452765</v>
      </c>
      <c r="BL166" s="30">
        <v>297.63040799999999</v>
      </c>
      <c r="BM166" s="30"/>
      <c r="BN166" s="30">
        <v>56.980798</v>
      </c>
      <c r="BO166" s="30">
        <v>106.2932</v>
      </c>
      <c r="BP166" s="30">
        <v>105.508804</v>
      </c>
      <c r="BQ166" s="30">
        <v>107.22815799999999</v>
      </c>
      <c r="BR166" s="30">
        <v>82.098676999999995</v>
      </c>
      <c r="BS166" s="30"/>
      <c r="BT166" s="31">
        <v>82.89795300000003</v>
      </c>
      <c r="BU166" s="31">
        <v>11.007514999999998</v>
      </c>
      <c r="BV166" s="31">
        <v>8.1748779999999996</v>
      </c>
      <c r="BW166" s="31">
        <v>5.8220450000000001</v>
      </c>
      <c r="BX166" s="27">
        <v>62.137831000000006</v>
      </c>
      <c r="BZ166" s="27">
        <v>81.618909000000002</v>
      </c>
      <c r="CB166" s="27">
        <v>18.824235000000002</v>
      </c>
      <c r="CD166" s="27">
        <v>0.75188199999999838</v>
      </c>
      <c r="CE166" s="27">
        <v>30.268948999999999</v>
      </c>
      <c r="CF166" s="27">
        <v>4.8661089999999998</v>
      </c>
      <c r="CG166" s="27">
        <v>18.824235000000002</v>
      </c>
      <c r="CI166" s="27">
        <v>51.961288999999994</v>
      </c>
      <c r="CJ166" s="27">
        <v>50.635114000000002</v>
      </c>
      <c r="CK166" s="27">
        <v>50.635114000000002</v>
      </c>
      <c r="CL166" s="27">
        <v>62.137831000000006</v>
      </c>
    </row>
    <row r="167" spans="1:90" ht="16.5" customHeight="1" x14ac:dyDescent="0.25">
      <c r="A167" s="50"/>
      <c r="B167" s="27" t="s">
        <v>256</v>
      </c>
      <c r="C167" s="51" t="s">
        <v>79</v>
      </c>
      <c r="D167" s="52" t="s">
        <v>34</v>
      </c>
      <c r="E167" s="53" t="s">
        <v>58</v>
      </c>
      <c r="F167" s="53"/>
      <c r="G167" s="53">
        <v>497.48966500000006</v>
      </c>
      <c r="H167" s="53">
        <v>400.54063000000002</v>
      </c>
      <c r="I167" s="28" t="s">
        <v>58</v>
      </c>
      <c r="J167" s="47" t="s">
        <v>58</v>
      </c>
      <c r="K167" s="53" t="s">
        <v>58</v>
      </c>
      <c r="L167" s="53" t="s">
        <v>58</v>
      </c>
      <c r="M167" s="53">
        <v>21.020636</v>
      </c>
      <c r="N167" s="53">
        <v>25.349533999999995</v>
      </c>
      <c r="O167" s="28" t="s">
        <v>58</v>
      </c>
      <c r="P167" s="47" t="s">
        <v>58</v>
      </c>
      <c r="Q167" s="53" t="s">
        <v>58</v>
      </c>
      <c r="R167" s="53" t="s">
        <v>58</v>
      </c>
      <c r="S167" s="53">
        <v>-20.244374000000001</v>
      </c>
      <c r="T167" s="53">
        <v>6.9254030000000002</v>
      </c>
      <c r="U167" s="28" t="s">
        <v>58</v>
      </c>
      <c r="V167" s="29" t="s">
        <v>58</v>
      </c>
      <c r="W167" s="27"/>
      <c r="X167" s="27" t="s">
        <v>81</v>
      </c>
      <c r="Y167" s="27"/>
      <c r="Z167" s="27"/>
      <c r="AA167" s="30">
        <v>981</v>
      </c>
      <c r="AB167" s="31"/>
      <c r="AC167" s="31">
        <v>709.83373400000005</v>
      </c>
      <c r="AD167" s="31">
        <v>275.83658800000012</v>
      </c>
      <c r="AE167" s="31">
        <v>423.49250899999998</v>
      </c>
      <c r="AF167" s="31"/>
      <c r="AG167" s="31">
        <v>79.603930000000005</v>
      </c>
      <c r="AH167" s="31"/>
      <c r="AI167" s="31">
        <v>41.362645000000001</v>
      </c>
      <c r="AJ167" s="31">
        <v>-167.07496</v>
      </c>
      <c r="AK167" s="31">
        <v>47.802722000000003</v>
      </c>
      <c r="AL167" s="31">
        <v>44.611103</v>
      </c>
      <c r="AM167" s="31"/>
      <c r="AN167" s="31">
        <v>37.944204999999997</v>
      </c>
      <c r="AO167" s="31"/>
      <c r="AP167" s="31">
        <v>14.073874</v>
      </c>
      <c r="AQ167" s="31">
        <v>-190.35995700000001</v>
      </c>
      <c r="AR167" s="31">
        <v>24.395758000000001</v>
      </c>
      <c r="AS167" s="31">
        <v>19.976147999999998</v>
      </c>
      <c r="AT167" s="31"/>
      <c r="AU167" s="31">
        <v>48.452067</v>
      </c>
      <c r="AV167" s="31"/>
      <c r="AW167" s="31">
        <v>21.020636</v>
      </c>
      <c r="AX167" s="31">
        <v>-184.54791500000002</v>
      </c>
      <c r="AY167" s="31">
        <v>29.962531000000002</v>
      </c>
      <c r="AZ167" s="31">
        <v>25.349533999999995</v>
      </c>
      <c r="BA167" s="31"/>
      <c r="BB167" s="31">
        <v>21.566938</v>
      </c>
      <c r="BC167" s="31"/>
      <c r="BD167" s="31">
        <v>-20.244374000000001</v>
      </c>
      <c r="BE167" s="31">
        <v>-147.342915</v>
      </c>
      <c r="BF167" s="31">
        <v>19.234888000000002</v>
      </c>
      <c r="BG167" s="31">
        <v>6.9254030000000002</v>
      </c>
      <c r="BH167" s="30">
        <v>77.582003999999984</v>
      </c>
      <c r="BI167" s="30">
        <v>310.819275</v>
      </c>
      <c r="BJ167" s="30">
        <v>440.85052200000001</v>
      </c>
      <c r="BK167" s="30">
        <v>597.64581599999997</v>
      </c>
      <c r="BL167" s="30">
        <v>808.70231200000001</v>
      </c>
      <c r="BM167" s="30"/>
      <c r="BN167" s="30">
        <v>146.93819400000001</v>
      </c>
      <c r="BO167" s="30">
        <v>199.69769099999999</v>
      </c>
      <c r="BP167" s="30">
        <v>217.17032499999999</v>
      </c>
      <c r="BQ167" s="30">
        <v>147.54256799999999</v>
      </c>
      <c r="BR167" s="30">
        <v>391.92797000000002</v>
      </c>
      <c r="BS167" s="30"/>
      <c r="BT167" s="31">
        <v>223.77891299999999</v>
      </c>
      <c r="BU167" s="31">
        <v>10.626838000000003</v>
      </c>
      <c r="BV167" s="31">
        <v>25.431462</v>
      </c>
      <c r="BW167" s="31">
        <v>13.128936000000001</v>
      </c>
      <c r="BX167" s="27">
        <v>78.931765999999996</v>
      </c>
      <c r="BZ167" s="27">
        <v>-106.13331700000001</v>
      </c>
      <c r="CB167" s="27">
        <v>36.582103000000004</v>
      </c>
      <c r="CD167" s="27">
        <v>-141.426998</v>
      </c>
      <c r="CE167" s="27">
        <v>-106.541089</v>
      </c>
      <c r="CF167" s="27">
        <v>53.668283000000002</v>
      </c>
      <c r="CG167" s="27">
        <v>36.582103000000004</v>
      </c>
      <c r="CI167" s="27">
        <v>-108.215214</v>
      </c>
      <c r="CJ167" s="27">
        <v>98.267459000000002</v>
      </c>
      <c r="CK167" s="27">
        <v>98.267459000000002</v>
      </c>
      <c r="CL167" s="27">
        <v>78.931765999999996</v>
      </c>
    </row>
    <row r="168" spans="1:90" ht="16.5" customHeight="1" x14ac:dyDescent="0.25">
      <c r="A168" s="50"/>
      <c r="B168" s="27" t="s">
        <v>257</v>
      </c>
      <c r="C168" s="51" t="s">
        <v>79</v>
      </c>
      <c r="D168" s="52" t="s">
        <v>34</v>
      </c>
      <c r="E168" s="53" t="s">
        <v>58</v>
      </c>
      <c r="F168" s="53"/>
      <c r="G168" s="53">
        <v>62.270086999999997</v>
      </c>
      <c r="H168" s="53">
        <v>49.810592999999997</v>
      </c>
      <c r="I168" s="28" t="s">
        <v>58</v>
      </c>
      <c r="J168" s="47" t="s">
        <v>58</v>
      </c>
      <c r="K168" s="53" t="s">
        <v>58</v>
      </c>
      <c r="L168" s="53" t="s">
        <v>58</v>
      </c>
      <c r="M168" s="53">
        <v>7.7239500000000003</v>
      </c>
      <c r="N168" s="53">
        <v>10.019121999999999</v>
      </c>
      <c r="O168" s="28" t="s">
        <v>58</v>
      </c>
      <c r="P168" s="47" t="s">
        <v>58</v>
      </c>
      <c r="Q168" s="53" t="s">
        <v>58</v>
      </c>
      <c r="R168" s="53" t="s">
        <v>58</v>
      </c>
      <c r="S168" s="53">
        <v>2.671313</v>
      </c>
      <c r="T168" s="53">
        <v>16.120853</v>
      </c>
      <c r="U168" s="28" t="s">
        <v>58</v>
      </c>
      <c r="V168" s="29" t="s">
        <v>58</v>
      </c>
      <c r="W168" s="27"/>
      <c r="X168" s="27" t="s">
        <v>81</v>
      </c>
      <c r="Y168" s="27"/>
      <c r="Z168" s="27"/>
      <c r="AA168" s="30">
        <v>1047.62109375</v>
      </c>
      <c r="AB168" s="31"/>
      <c r="AC168" s="31">
        <v>92.390298999999999</v>
      </c>
      <c r="AD168" s="31">
        <v>55.625665000000026</v>
      </c>
      <c r="AE168" s="31">
        <v>54.085135999999999</v>
      </c>
      <c r="AF168" s="31"/>
      <c r="AG168" s="31">
        <v>24.310943000000002</v>
      </c>
      <c r="AH168" s="31"/>
      <c r="AI168" s="31">
        <v>9.2507090000000005</v>
      </c>
      <c r="AJ168" s="31">
        <v>8.1443069999999977</v>
      </c>
      <c r="AK168" s="31">
        <v>12.876109</v>
      </c>
      <c r="AL168" s="31">
        <v>11.516597000000001</v>
      </c>
      <c r="AM168" s="31"/>
      <c r="AN168" s="31">
        <v>18.115876</v>
      </c>
      <c r="AO168" s="31"/>
      <c r="AP168" s="31">
        <v>3.094662</v>
      </c>
      <c r="AQ168" s="31">
        <v>3.1534169999999988</v>
      </c>
      <c r="AR168" s="31">
        <v>8.8922989999999995</v>
      </c>
      <c r="AS168" s="31">
        <v>8.2146710000000009</v>
      </c>
      <c r="AT168" s="31"/>
      <c r="AU168" s="31">
        <v>20.277623999999999</v>
      </c>
      <c r="AV168" s="31"/>
      <c r="AW168" s="31">
        <v>7.7239500000000003</v>
      </c>
      <c r="AX168" s="31">
        <v>6.9702950000000001</v>
      </c>
      <c r="AY168" s="31">
        <v>11.948928000000002</v>
      </c>
      <c r="AZ168" s="31">
        <v>10.019121999999999</v>
      </c>
      <c r="BA168" s="31"/>
      <c r="BB168" s="31">
        <v>26.097296</v>
      </c>
      <c r="BC168" s="31"/>
      <c r="BD168" s="31">
        <v>2.671313</v>
      </c>
      <c r="BE168" s="31">
        <v>24.009034999999997</v>
      </c>
      <c r="BF168" s="31">
        <v>12.443331000000001</v>
      </c>
      <c r="BG168" s="31">
        <v>16.120853</v>
      </c>
      <c r="BH168" s="30">
        <v>-60.153886</v>
      </c>
      <c r="BI168" s="30">
        <v>-17.023939000000013</v>
      </c>
      <c r="BJ168" s="30">
        <v>-23.928594000000004</v>
      </c>
      <c r="BK168" s="30">
        <v>-23.858160999999981</v>
      </c>
      <c r="BL168" s="30">
        <v>9.4463039999999978</v>
      </c>
      <c r="BM168" s="30"/>
      <c r="BN168" s="30">
        <v>107.86443</v>
      </c>
      <c r="BO168" s="30">
        <v>269.57064100000002</v>
      </c>
      <c r="BP168" s="30">
        <v>282.01397200000002</v>
      </c>
      <c r="BQ168" s="30">
        <v>408.86138</v>
      </c>
      <c r="BR168" s="30">
        <v>411.53269299999999</v>
      </c>
      <c r="BS168" s="30"/>
      <c r="BT168" s="31">
        <v>33.226209999999995</v>
      </c>
      <c r="BU168" s="31">
        <v>2.5297999999999998</v>
      </c>
      <c r="BV168" s="31">
        <v>2.0730029999999995</v>
      </c>
      <c r="BW168" s="31">
        <v>5.328004</v>
      </c>
      <c r="BX168" s="27">
        <v>28.400368</v>
      </c>
      <c r="BZ168" s="27">
        <v>39.196846999999998</v>
      </c>
      <c r="CB168" s="27">
        <v>49.232169999999996</v>
      </c>
      <c r="CD168" s="27">
        <v>55.244531999999992</v>
      </c>
      <c r="CE168" s="27">
        <v>62.549661999999998</v>
      </c>
      <c r="CF168" s="27">
        <v>56.635988999999995</v>
      </c>
      <c r="CG168" s="27">
        <v>49.232169999999996</v>
      </c>
      <c r="CI168" s="27">
        <v>36.662295</v>
      </c>
      <c r="CJ168" s="27">
        <v>37.819496000000001</v>
      </c>
      <c r="CK168" s="27">
        <v>37.819496000000001</v>
      </c>
      <c r="CL168" s="27">
        <v>28.400368</v>
      </c>
    </row>
    <row r="169" spans="1:90" ht="16.5" customHeight="1" x14ac:dyDescent="0.25">
      <c r="A169" s="50"/>
      <c r="B169" s="27" t="s">
        <v>258</v>
      </c>
      <c r="C169" s="51" t="s">
        <v>79</v>
      </c>
      <c r="D169" s="52" t="s">
        <v>34</v>
      </c>
      <c r="E169" s="53" t="s">
        <v>58</v>
      </c>
      <c r="F169" s="53"/>
      <c r="G169" s="53">
        <v>39.014834</v>
      </c>
      <c r="H169" s="53">
        <v>39.528278</v>
      </c>
      <c r="I169" s="28" t="s">
        <v>58</v>
      </c>
      <c r="J169" s="47" t="s">
        <v>58</v>
      </c>
      <c r="K169" s="53" t="s">
        <v>58</v>
      </c>
      <c r="L169" s="53" t="s">
        <v>58</v>
      </c>
      <c r="M169" s="53">
        <v>-12.745934999999999</v>
      </c>
      <c r="N169" s="53">
        <v>1.4422299999999999</v>
      </c>
      <c r="O169" s="28" t="s">
        <v>58</v>
      </c>
      <c r="P169" s="47" t="s">
        <v>58</v>
      </c>
      <c r="Q169" s="53" t="s">
        <v>58</v>
      </c>
      <c r="R169" s="53" t="s">
        <v>58</v>
      </c>
      <c r="S169" s="53">
        <v>-10.622415</v>
      </c>
      <c r="T169" s="53">
        <v>3.6699579999999998</v>
      </c>
      <c r="U169" s="28" t="s">
        <v>58</v>
      </c>
      <c r="V169" s="29" t="s">
        <v>58</v>
      </c>
      <c r="W169" s="27"/>
      <c r="X169" s="27" t="s">
        <v>81</v>
      </c>
      <c r="Y169" s="27"/>
      <c r="Z169" s="27"/>
      <c r="AA169" s="30">
        <v>908.32808699999998</v>
      </c>
      <c r="AB169" s="31"/>
      <c r="AC169" s="31">
        <v>62.349651999999999</v>
      </c>
      <c r="AD169" s="31">
        <v>64.364176999999998</v>
      </c>
      <c r="AE169" s="31">
        <v>33.098489000000001</v>
      </c>
      <c r="AF169" s="31"/>
      <c r="AG169" s="31">
        <v>26.924305</v>
      </c>
      <c r="AH169" s="31"/>
      <c r="AI169" s="31">
        <v>7.0567890000000002</v>
      </c>
      <c r="AJ169" s="31">
        <v>36.260430000000007</v>
      </c>
      <c r="AK169" s="31">
        <v>12.312571999999999</v>
      </c>
      <c r="AL169" s="31">
        <v>19.572465999999999</v>
      </c>
      <c r="AM169" s="31"/>
      <c r="AN169" s="31">
        <v>-2.6416770000000001</v>
      </c>
      <c r="AO169" s="31"/>
      <c r="AP169" s="31">
        <v>-13.839167</v>
      </c>
      <c r="AQ169" s="31">
        <v>4.3389280000000001</v>
      </c>
      <c r="AR169" s="31">
        <v>-1.6987650000000001</v>
      </c>
      <c r="AS169" s="31">
        <v>0.767988</v>
      </c>
      <c r="AT169" s="31"/>
      <c r="AU169" s="31">
        <v>-1.3390580000000001</v>
      </c>
      <c r="AV169" s="31"/>
      <c r="AW169" s="31">
        <v>-12.745934999999999</v>
      </c>
      <c r="AX169" s="31">
        <v>5.0928010000000006</v>
      </c>
      <c r="AY169" s="31">
        <v>-1.0422850000000004</v>
      </c>
      <c r="AZ169" s="31">
        <v>1.4422299999999999</v>
      </c>
      <c r="BA169" s="31"/>
      <c r="BB169" s="31">
        <v>3.6231330000000002</v>
      </c>
      <c r="BC169" s="31"/>
      <c r="BD169" s="31">
        <v>-10.622415</v>
      </c>
      <c r="BE169" s="31">
        <v>3.2397049999999998</v>
      </c>
      <c r="BF169" s="31">
        <v>1.7468060000000001</v>
      </c>
      <c r="BG169" s="31">
        <v>3.6699579999999998</v>
      </c>
      <c r="BH169" s="30">
        <v>-19.910070999999999</v>
      </c>
      <c r="BI169" s="30">
        <v>-34.197569999999999</v>
      </c>
      <c r="BJ169" s="30">
        <v>-39.184684000000004</v>
      </c>
      <c r="BK169" s="30">
        <v>-37.753020999999997</v>
      </c>
      <c r="BL169" s="30">
        <v>-35.215703000000005</v>
      </c>
      <c r="BM169" s="30"/>
      <c r="BN169" s="30">
        <v>19.985807000000001</v>
      </c>
      <c r="BO169" s="30">
        <v>27.989252</v>
      </c>
      <c r="BP169" s="30">
        <v>29.736058</v>
      </c>
      <c r="BQ169" s="30">
        <v>27.320225000000001</v>
      </c>
      <c r="BR169" s="30">
        <v>16.69781</v>
      </c>
      <c r="BS169" s="30"/>
      <c r="BT169" s="31">
        <v>29.116812000000003</v>
      </c>
      <c r="BU169" s="31">
        <v>-0.6620299999999999</v>
      </c>
      <c r="BV169" s="31">
        <v>0.86126200000000086</v>
      </c>
      <c r="BW169" s="31">
        <v>-0.64155700000000104</v>
      </c>
      <c r="BX169" s="27">
        <v>-1.2613359999999996</v>
      </c>
      <c r="BZ169" s="27">
        <v>2.7114580000000004</v>
      </c>
      <c r="CB169" s="27">
        <v>8.969106</v>
      </c>
      <c r="CD169" s="27">
        <v>-1.9659460000000009</v>
      </c>
      <c r="CE169" s="27">
        <v>8.6096439999999994</v>
      </c>
      <c r="CF169" s="27">
        <v>12.150376999999999</v>
      </c>
      <c r="CG169" s="27">
        <v>8.969106</v>
      </c>
      <c r="CI169" s="27">
        <v>-7.253188999999999</v>
      </c>
      <c r="CJ169" s="27">
        <v>-1.6415910000000009</v>
      </c>
      <c r="CK169" s="27">
        <v>-1.6415910000000009</v>
      </c>
      <c r="CL169" s="27">
        <v>-1.2613359999999996</v>
      </c>
    </row>
    <row r="170" spans="1:90" ht="16.5" customHeight="1" x14ac:dyDescent="0.25">
      <c r="A170" s="50"/>
      <c r="B170" s="27" t="s">
        <v>91</v>
      </c>
      <c r="C170" s="51">
        <v>0</v>
      </c>
      <c r="D170" s="52" t="s">
        <v>537</v>
      </c>
      <c r="E170" s="53" t="s">
        <v>58</v>
      </c>
      <c r="F170" s="53"/>
      <c r="G170" s="53" t="s">
        <v>58</v>
      </c>
      <c r="H170" s="53" t="s">
        <v>58</v>
      </c>
      <c r="I170" s="28" t="s">
        <v>58</v>
      </c>
      <c r="J170" s="47" t="s">
        <v>58</v>
      </c>
      <c r="K170" s="53" t="s">
        <v>58</v>
      </c>
      <c r="L170" s="53" t="s">
        <v>58</v>
      </c>
      <c r="M170" s="53" t="s">
        <v>58</v>
      </c>
      <c r="N170" s="53">
        <v>1630.9630841935489</v>
      </c>
      <c r="O170" s="28" t="s">
        <v>58</v>
      </c>
      <c r="P170" s="47" t="s">
        <v>58</v>
      </c>
      <c r="Q170" s="53" t="s">
        <v>58</v>
      </c>
      <c r="R170" s="53" t="s">
        <v>58</v>
      </c>
      <c r="S170" s="53" t="s">
        <v>58</v>
      </c>
      <c r="T170" s="53">
        <v>193.29263159677419</v>
      </c>
      <c r="U170" s="28" t="s">
        <v>58</v>
      </c>
      <c r="V170" s="29" t="s">
        <v>58</v>
      </c>
      <c r="W170" s="27"/>
      <c r="X170" s="27" t="s">
        <v>66</v>
      </c>
      <c r="Y170" s="27"/>
      <c r="Z170" s="27"/>
      <c r="AA170" s="30">
        <v>36456.025239000002</v>
      </c>
      <c r="AB170" s="31"/>
      <c r="AC170" s="31"/>
      <c r="AD170" s="31"/>
      <c r="AE170" s="31"/>
      <c r="AF170" s="31"/>
      <c r="AG170" s="31">
        <v>2246.3214740243902</v>
      </c>
      <c r="AH170" s="31"/>
      <c r="AI170" s="31"/>
      <c r="AJ170" s="31">
        <v>1592.8535123538459</v>
      </c>
      <c r="AK170" s="31">
        <v>1629.9276839999998</v>
      </c>
      <c r="AL170" s="31">
        <v>1363.5357669516129</v>
      </c>
      <c r="AM170" s="31"/>
      <c r="AN170" s="31"/>
      <c r="AO170" s="31"/>
      <c r="AP170" s="31"/>
      <c r="AQ170" s="31"/>
      <c r="AR170" s="31"/>
      <c r="AS170" s="31"/>
      <c r="AT170" s="31"/>
      <c r="AU170" s="31">
        <v>2755.522623406504</v>
      </c>
      <c r="AV170" s="31"/>
      <c r="AW170" s="31"/>
      <c r="AX170" s="31">
        <v>3519.7022331692306</v>
      </c>
      <c r="AY170" s="31">
        <v>363.21931606153794</v>
      </c>
      <c r="AZ170" s="31">
        <v>1630.9630841935489</v>
      </c>
      <c r="BA170" s="31"/>
      <c r="BB170" s="31">
        <v>245.33919482926828</v>
      </c>
      <c r="BC170" s="31"/>
      <c r="BD170" s="31"/>
      <c r="BE170" s="31">
        <v>167.60486824615384</v>
      </c>
      <c r="BF170" s="31">
        <v>215.04407206153846</v>
      </c>
      <c r="BG170" s="31">
        <v>193.29263159677419</v>
      </c>
      <c r="BH170" s="30">
        <v>3510.5692490000001</v>
      </c>
      <c r="BI170" s="30">
        <v>6483.7828799999988</v>
      </c>
      <c r="BJ170" s="30">
        <v>7003.9277659999989</v>
      </c>
      <c r="BK170" s="30">
        <v>6427.9726499999997</v>
      </c>
      <c r="BL170" s="30"/>
      <c r="BM170" s="30"/>
      <c r="BN170" s="30">
        <v>1619.0475689999998</v>
      </c>
      <c r="BO170" s="30">
        <v>3270.3704550000002</v>
      </c>
      <c r="BP170" s="30">
        <v>3563.7620729999999</v>
      </c>
      <c r="BQ170" s="30">
        <v>4131.0621000000001</v>
      </c>
      <c r="BR170" s="30"/>
      <c r="BS170" s="30"/>
      <c r="BT170" s="31"/>
      <c r="BU170" s="31">
        <v>577.78713215384619</v>
      </c>
      <c r="BV170" s="31">
        <v>91.992519650793611</v>
      </c>
      <c r="BW170" s="31">
        <v>266.83744020000006</v>
      </c>
      <c r="BX170" s="27">
        <v>4018.3333416428677</v>
      </c>
      <c r="BZ170" s="27">
        <v>6514.6163491501975</v>
      </c>
      <c r="CB170" s="27">
        <v>301.17894038298732</v>
      </c>
      <c r="CD170" s="27">
        <v>624.91572039525693</v>
      </c>
      <c r="CE170" s="27">
        <v>624.91572039525693</v>
      </c>
      <c r="CF170" s="27">
        <v>428.44508552825437</v>
      </c>
      <c r="CG170" s="27">
        <v>301.17894038298732</v>
      </c>
      <c r="CJ170" s="27">
        <v>3868.4894530024253</v>
      </c>
      <c r="CK170" s="27">
        <v>3868.4894530024253</v>
      </c>
      <c r="CL170" s="27">
        <v>4018.3333416428677</v>
      </c>
    </row>
    <row r="171" spans="1:90" ht="16.5" customHeight="1" x14ac:dyDescent="0.25">
      <c r="A171" s="50"/>
      <c r="B171" s="27" t="s">
        <v>259</v>
      </c>
      <c r="C171" s="51" t="s">
        <v>79</v>
      </c>
      <c r="D171" s="52" t="s">
        <v>34</v>
      </c>
      <c r="E171" s="53" t="s">
        <v>58</v>
      </c>
      <c r="F171" s="53"/>
      <c r="G171" s="53">
        <v>10.190916</v>
      </c>
      <c r="H171" s="53">
        <v>5.0365589999999996</v>
      </c>
      <c r="I171" s="28" t="s">
        <v>58</v>
      </c>
      <c r="J171" s="47" t="s">
        <v>58</v>
      </c>
      <c r="K171" s="53" t="s">
        <v>58</v>
      </c>
      <c r="L171" s="53" t="s">
        <v>58</v>
      </c>
      <c r="M171" s="53">
        <v>0.52754199999999996</v>
      </c>
      <c r="N171" s="53">
        <v>6.3830999999999999E-2</v>
      </c>
      <c r="O171" s="28" t="s">
        <v>58</v>
      </c>
      <c r="P171" s="47" t="s">
        <v>58</v>
      </c>
      <c r="Q171" s="53" t="s">
        <v>58</v>
      </c>
      <c r="R171" s="53" t="s">
        <v>58</v>
      </c>
      <c r="S171" s="53">
        <v>0.70486700000000002</v>
      </c>
      <c r="T171" s="53">
        <v>0.38466400000000001</v>
      </c>
      <c r="U171" s="28" t="s">
        <v>58</v>
      </c>
      <c r="V171" s="29" t="s">
        <v>58</v>
      </c>
      <c r="W171" s="27"/>
      <c r="X171" s="27" t="s">
        <v>81</v>
      </c>
      <c r="Y171" s="27"/>
      <c r="Z171" s="27"/>
      <c r="AA171" s="30">
        <v>528.45000000000005</v>
      </c>
      <c r="AB171" s="31"/>
      <c r="AC171" s="31">
        <v>8.9216809999999995</v>
      </c>
      <c r="AD171" s="31">
        <v>10.044339000000003</v>
      </c>
      <c r="AE171" s="31">
        <v>5.8582369999999999</v>
      </c>
      <c r="AF171" s="31"/>
      <c r="AG171" s="31">
        <v>2.3462909999999999</v>
      </c>
      <c r="AH171" s="31"/>
      <c r="AI171" s="31">
        <v>1.990996</v>
      </c>
      <c r="AJ171" s="31">
        <v>1.1022400000000001</v>
      </c>
      <c r="AK171" s="31">
        <v>0.62465899999999996</v>
      </c>
      <c r="AL171" s="31">
        <v>1.3903650000000001</v>
      </c>
      <c r="AM171" s="31"/>
      <c r="AN171" s="31">
        <v>-8.5444999999999993E-2</v>
      </c>
      <c r="AO171" s="31"/>
      <c r="AP171" s="31">
        <v>0.46859099999999998</v>
      </c>
      <c r="AQ171" s="31">
        <v>-6.2953999999999954E-2</v>
      </c>
      <c r="AR171" s="31">
        <v>-0.50434100000000004</v>
      </c>
      <c r="AS171" s="31">
        <v>0.129691</v>
      </c>
      <c r="AT171" s="31"/>
      <c r="AU171" s="31">
        <v>-1.9357999999999986E-2</v>
      </c>
      <c r="AV171" s="31"/>
      <c r="AW171" s="31">
        <v>0.52754199999999996</v>
      </c>
      <c r="AX171" s="31">
        <v>-2.4613999999999941E-2</v>
      </c>
      <c r="AY171" s="31">
        <v>-0.46097000000000005</v>
      </c>
      <c r="AZ171" s="31">
        <v>6.3830999999999999E-2</v>
      </c>
      <c r="BA171" s="31"/>
      <c r="BB171" s="31">
        <v>0.68395399999999995</v>
      </c>
      <c r="BC171" s="31"/>
      <c r="BD171" s="31">
        <v>0.70486700000000002</v>
      </c>
      <c r="BE171" s="31">
        <v>0.43584200000000006</v>
      </c>
      <c r="BF171" s="31">
        <v>-6.7350999999999994E-2</v>
      </c>
      <c r="BG171" s="31">
        <v>0.38466400000000001</v>
      </c>
      <c r="BH171" s="30">
        <v>-0.81349400000000005</v>
      </c>
      <c r="BI171" s="30">
        <v>-2.8388489999999997</v>
      </c>
      <c r="BJ171" s="30">
        <v>-2.3812030000000002</v>
      </c>
      <c r="BK171" s="30">
        <v>-4.1316030000000001</v>
      </c>
      <c r="BL171" s="30">
        <v>-3.0334669999999999</v>
      </c>
      <c r="BM171" s="30"/>
      <c r="BN171" s="30">
        <v>17.902092</v>
      </c>
      <c r="BO171" s="30">
        <v>31.808826</v>
      </c>
      <c r="BP171" s="30">
        <v>31.738892</v>
      </c>
      <c r="BQ171" s="30">
        <v>32.745741000000002</v>
      </c>
      <c r="BR171" s="30">
        <v>33.245679000000003</v>
      </c>
      <c r="BS171" s="30"/>
      <c r="BT171" s="31">
        <v>3.6789829999999988</v>
      </c>
      <c r="BU171" s="31">
        <v>-0.34560099999999999</v>
      </c>
      <c r="BV171" s="31">
        <v>0.30878599999999989</v>
      </c>
      <c r="BW171" s="31">
        <v>-0.24240899999999987</v>
      </c>
      <c r="BX171" s="27">
        <v>0.12027500000000002</v>
      </c>
      <c r="BZ171" s="27">
        <v>-0.504942</v>
      </c>
      <c r="CB171" s="27">
        <v>0.62830499999999989</v>
      </c>
      <c r="CD171" s="27">
        <v>1.4580220000000002</v>
      </c>
      <c r="CE171" s="27">
        <v>1.0524450000000001</v>
      </c>
      <c r="CF171" s="27">
        <v>1.221122</v>
      </c>
      <c r="CG171" s="27">
        <v>0.62830499999999989</v>
      </c>
      <c r="CI171" s="27">
        <v>0.10578899999999999</v>
      </c>
      <c r="CJ171" s="27">
        <v>4.9059999999999937E-3</v>
      </c>
      <c r="CK171" s="27">
        <v>4.9059999999999937E-3</v>
      </c>
      <c r="CL171" s="27">
        <v>0.12027500000000002</v>
      </c>
    </row>
    <row r="172" spans="1:90" ht="16.5" customHeight="1" x14ac:dyDescent="0.25">
      <c r="A172" s="50"/>
      <c r="B172" s="27" t="s">
        <v>260</v>
      </c>
      <c r="C172" s="51" t="s">
        <v>79</v>
      </c>
      <c r="D172" s="52" t="s">
        <v>34</v>
      </c>
      <c r="E172" s="53" t="s">
        <v>58</v>
      </c>
      <c r="F172" s="53"/>
      <c r="G172" s="53">
        <v>2192.9236390000001</v>
      </c>
      <c r="H172" s="53">
        <v>1562.941771</v>
      </c>
      <c r="I172" s="28" t="s">
        <v>58</v>
      </c>
      <c r="J172" s="47" t="s">
        <v>58</v>
      </c>
      <c r="K172" s="53" t="s">
        <v>58</v>
      </c>
      <c r="L172" s="53" t="s">
        <v>58</v>
      </c>
      <c r="M172" s="53">
        <v>219.58735999999999</v>
      </c>
      <c r="N172" s="53">
        <v>126.72822600000001</v>
      </c>
      <c r="O172" s="28" t="s">
        <v>58</v>
      </c>
      <c r="P172" s="47" t="s">
        <v>58</v>
      </c>
      <c r="Q172" s="53" t="s">
        <v>58</v>
      </c>
      <c r="R172" s="53" t="s">
        <v>58</v>
      </c>
      <c r="S172" s="53">
        <v>85.316832000000005</v>
      </c>
      <c r="T172" s="53">
        <v>112.411109</v>
      </c>
      <c r="U172" s="28" t="s">
        <v>58</v>
      </c>
      <c r="V172" s="29" t="s">
        <v>58</v>
      </c>
      <c r="W172" s="27"/>
      <c r="X172" s="27" t="s">
        <v>81</v>
      </c>
      <c r="Y172" s="27"/>
      <c r="Z172" s="27"/>
      <c r="AA172" s="30">
        <v>8910</v>
      </c>
      <c r="AB172" s="31"/>
      <c r="AC172" s="31">
        <v>2886.9120979999998</v>
      </c>
      <c r="AD172" s="31">
        <v>1788.5568900000007</v>
      </c>
      <c r="AE172" s="31">
        <v>1705.22812</v>
      </c>
      <c r="AF172" s="31"/>
      <c r="AG172" s="31">
        <v>309.17537800000002</v>
      </c>
      <c r="AH172" s="31"/>
      <c r="AI172" s="31">
        <v>299.02921600000002</v>
      </c>
      <c r="AJ172" s="31">
        <v>248.58465799999999</v>
      </c>
      <c r="AK172" s="31">
        <v>185.511751</v>
      </c>
      <c r="AL172" s="31">
        <v>164.9426</v>
      </c>
      <c r="AM172" s="31"/>
      <c r="AN172" s="31">
        <v>99.132382000000007</v>
      </c>
      <c r="AO172" s="31"/>
      <c r="AP172" s="31">
        <v>156.51958099999999</v>
      </c>
      <c r="AQ172" s="31">
        <v>100.14041</v>
      </c>
      <c r="AR172" s="31">
        <v>57.771487999999998</v>
      </c>
      <c r="AS172" s="31">
        <v>76.576274999999995</v>
      </c>
      <c r="AT172" s="31"/>
      <c r="AU172" s="31">
        <v>189.23420400000001</v>
      </c>
      <c r="AV172" s="31"/>
      <c r="AW172" s="31">
        <v>219.58735999999999</v>
      </c>
      <c r="AX172" s="31">
        <v>147.64134000000001</v>
      </c>
      <c r="AY172" s="31">
        <v>106.401768</v>
      </c>
      <c r="AZ172" s="31">
        <v>126.72822600000001</v>
      </c>
      <c r="BA172" s="31"/>
      <c r="BB172" s="31">
        <v>125.779043</v>
      </c>
      <c r="BC172" s="31"/>
      <c r="BD172" s="31">
        <v>85.316832000000005</v>
      </c>
      <c r="BE172" s="31">
        <v>-10.60649500000001</v>
      </c>
      <c r="BF172" s="31">
        <v>-10.713647</v>
      </c>
      <c r="BG172" s="31">
        <v>112.411109</v>
      </c>
      <c r="BH172" s="30">
        <v>1542.4229930000001</v>
      </c>
      <c r="BI172" s="30">
        <v>2823.1799170000004</v>
      </c>
      <c r="BJ172" s="30">
        <v>3062.3516539999996</v>
      </c>
      <c r="BK172" s="30">
        <v>3293.312621</v>
      </c>
      <c r="BL172" s="30">
        <v>3382.708869</v>
      </c>
      <c r="BM172" s="30"/>
      <c r="BN172" s="30">
        <v>328.13426700000002</v>
      </c>
      <c r="BO172" s="30">
        <v>1259.164585</v>
      </c>
      <c r="BP172" s="30">
        <v>1295.4636149999999</v>
      </c>
      <c r="BQ172" s="30">
        <v>2321.9354589999998</v>
      </c>
      <c r="BR172" s="30">
        <v>2582.2582640000001</v>
      </c>
      <c r="BS172" s="30"/>
      <c r="BT172" s="31">
        <v>849.5950600000001</v>
      </c>
      <c r="BU172" s="31">
        <v>54.639313999999999</v>
      </c>
      <c r="BV172" s="31">
        <v>125.139545</v>
      </c>
      <c r="BW172" s="31">
        <v>36.144452999999999</v>
      </c>
      <c r="BX172" s="27">
        <v>347.36487899999997</v>
      </c>
      <c r="BZ172" s="27">
        <v>443.27731200000005</v>
      </c>
      <c r="CB172" s="27">
        <v>315.72752500000001</v>
      </c>
      <c r="CD172" s="27">
        <v>176.40779900000001</v>
      </c>
      <c r="CE172" s="27">
        <v>104.458901</v>
      </c>
      <c r="CF172" s="27">
        <v>250.17263800000001</v>
      </c>
      <c r="CG172" s="27">
        <v>315.72752500000001</v>
      </c>
      <c r="CI172" s="27">
        <v>600.35869400000001</v>
      </c>
      <c r="CJ172" s="27">
        <v>399.12733300000002</v>
      </c>
      <c r="CK172" s="27">
        <v>399.12733300000002</v>
      </c>
      <c r="CL172" s="27">
        <v>347.36487899999997</v>
      </c>
    </row>
    <row r="173" spans="1:90" ht="16.5" customHeight="1" x14ac:dyDescent="0.25">
      <c r="A173" s="50"/>
      <c r="B173" s="27" t="s">
        <v>261</v>
      </c>
      <c r="C173" s="51" t="s">
        <v>79</v>
      </c>
      <c r="D173" s="52" t="s">
        <v>34</v>
      </c>
      <c r="E173" s="53" t="s">
        <v>58</v>
      </c>
      <c r="F173" s="53"/>
      <c r="G173" s="53">
        <v>268.08408800000001</v>
      </c>
      <c r="H173" s="53">
        <v>309.412305</v>
      </c>
      <c r="I173" s="28" t="s">
        <v>58</v>
      </c>
      <c r="J173" s="47" t="s">
        <v>58</v>
      </c>
      <c r="K173" s="53" t="s">
        <v>58</v>
      </c>
      <c r="L173" s="53" t="s">
        <v>58</v>
      </c>
      <c r="M173" s="53">
        <v>-16.426940999999999</v>
      </c>
      <c r="N173" s="53">
        <v>71.746570999999989</v>
      </c>
      <c r="O173" s="28" t="s">
        <v>58</v>
      </c>
      <c r="P173" s="47" t="s">
        <v>58</v>
      </c>
      <c r="Q173" s="53" t="s">
        <v>58</v>
      </c>
      <c r="R173" s="53" t="s">
        <v>58</v>
      </c>
      <c r="S173" s="53">
        <v>-36.427247000000001</v>
      </c>
      <c r="T173" s="53">
        <v>16.635380000000001</v>
      </c>
      <c r="U173" s="28" t="s">
        <v>58</v>
      </c>
      <c r="V173" s="29" t="s">
        <v>58</v>
      </c>
      <c r="W173" s="27"/>
      <c r="X173" s="27" t="s">
        <v>81</v>
      </c>
      <c r="Y173" s="27"/>
      <c r="Z173" s="27"/>
      <c r="AA173" s="30">
        <v>1426.6</v>
      </c>
      <c r="AB173" s="31"/>
      <c r="AC173" s="31">
        <v>578.063447</v>
      </c>
      <c r="AD173" s="31">
        <v>364.18437399999993</v>
      </c>
      <c r="AE173" s="31">
        <v>299.42267299999997</v>
      </c>
      <c r="AF173" s="31"/>
      <c r="AG173" s="31">
        <v>225.07914199999999</v>
      </c>
      <c r="AH173" s="31"/>
      <c r="AI173" s="31">
        <v>15.337669999999999</v>
      </c>
      <c r="AJ173" s="31">
        <v>232.16947300000004</v>
      </c>
      <c r="AK173" s="31">
        <v>107.094047</v>
      </c>
      <c r="AL173" s="31">
        <v>126.779684</v>
      </c>
      <c r="AM173" s="31"/>
      <c r="AN173" s="31">
        <v>117.874466</v>
      </c>
      <c r="AO173" s="31"/>
      <c r="AP173" s="31">
        <v>-25.935499999999998</v>
      </c>
      <c r="AQ173" s="31">
        <v>168.642269</v>
      </c>
      <c r="AR173" s="31">
        <v>48.356084000000003</v>
      </c>
      <c r="AS173" s="31">
        <v>65.746906999999993</v>
      </c>
      <c r="AT173" s="31"/>
      <c r="AU173" s="31">
        <v>129.66440499999999</v>
      </c>
      <c r="AV173" s="31"/>
      <c r="AW173" s="31">
        <v>-16.426940999999999</v>
      </c>
      <c r="AX173" s="31">
        <v>176.72126299999999</v>
      </c>
      <c r="AY173" s="31">
        <v>55.259294999999995</v>
      </c>
      <c r="AZ173" s="31">
        <v>71.746570999999989</v>
      </c>
      <c r="BA173" s="31"/>
      <c r="BB173" s="31">
        <v>47.555978000000003</v>
      </c>
      <c r="BC173" s="31"/>
      <c r="BD173" s="31">
        <v>-36.427247000000001</v>
      </c>
      <c r="BE173" s="31">
        <v>198.49440300000001</v>
      </c>
      <c r="BF173" s="31">
        <v>23.274204999999998</v>
      </c>
      <c r="BG173" s="31">
        <v>16.635380000000001</v>
      </c>
      <c r="BH173" s="30">
        <v>178.152828</v>
      </c>
      <c r="BI173" s="30">
        <v>320.63729999999998</v>
      </c>
      <c r="BJ173" s="30">
        <v>301.373313</v>
      </c>
      <c r="BK173" s="30">
        <v>281.92485799999997</v>
      </c>
      <c r="BL173" s="30">
        <v>295.65813600000001</v>
      </c>
      <c r="BM173" s="30"/>
      <c r="BN173" s="30">
        <v>74.274209999999997</v>
      </c>
      <c r="BO173" s="30">
        <v>111.239445</v>
      </c>
      <c r="BP173" s="30">
        <v>133.020681</v>
      </c>
      <c r="BQ173" s="30">
        <v>476.42999600000002</v>
      </c>
      <c r="BR173" s="30">
        <v>433.123357</v>
      </c>
      <c r="BS173" s="30"/>
      <c r="BT173" s="31">
        <v>183.43095499999993</v>
      </c>
      <c r="BU173" s="31">
        <v>25.212287999999997</v>
      </c>
      <c r="BV173" s="31">
        <v>19.461690999999998</v>
      </c>
      <c r="BW173" s="31">
        <v>13.167354000000001</v>
      </c>
      <c r="BX173" s="27">
        <v>182.05217399999998</v>
      </c>
      <c r="BZ173" s="27">
        <v>361.64496300000002</v>
      </c>
      <c r="CB173" s="27">
        <v>38.719462</v>
      </c>
      <c r="CD173" s="27">
        <v>201.976741</v>
      </c>
      <c r="CE173" s="27">
        <v>269.32458600000001</v>
      </c>
      <c r="CF173" s="27">
        <v>49.658533000000006</v>
      </c>
      <c r="CG173" s="27">
        <v>38.719462</v>
      </c>
      <c r="CI173" s="27">
        <v>287.30018799999999</v>
      </c>
      <c r="CJ173" s="27">
        <v>212.09918099999999</v>
      </c>
      <c r="CK173" s="27">
        <v>212.09918099999999</v>
      </c>
      <c r="CL173" s="27">
        <v>182.05217399999998</v>
      </c>
    </row>
    <row r="174" spans="1:90" ht="16.5" customHeight="1" x14ac:dyDescent="0.25">
      <c r="A174" s="50"/>
      <c r="B174" s="27" t="s">
        <v>262</v>
      </c>
      <c r="C174" s="51" t="s">
        <v>79</v>
      </c>
      <c r="D174" s="52" t="s">
        <v>34</v>
      </c>
      <c r="E174" s="53" t="s">
        <v>58</v>
      </c>
      <c r="F174" s="53"/>
      <c r="G174" s="53">
        <v>1236.6374510000001</v>
      </c>
      <c r="H174" s="53">
        <v>1210.7192239999999</v>
      </c>
      <c r="I174" s="28" t="s">
        <v>58</v>
      </c>
      <c r="J174" s="47" t="s">
        <v>58</v>
      </c>
      <c r="K174" s="53" t="s">
        <v>58</v>
      </c>
      <c r="L174" s="53" t="s">
        <v>58</v>
      </c>
      <c r="M174" s="53">
        <v>186.346766</v>
      </c>
      <c r="N174" s="53">
        <v>218.92835900000003</v>
      </c>
      <c r="O174" s="28" t="s">
        <v>58</v>
      </c>
      <c r="P174" s="47" t="s">
        <v>58</v>
      </c>
      <c r="Q174" s="53" t="s">
        <v>58</v>
      </c>
      <c r="R174" s="53" t="s">
        <v>58</v>
      </c>
      <c r="S174" s="53">
        <v>38.506335999999997</v>
      </c>
      <c r="T174" s="53">
        <v>129.17967200000001</v>
      </c>
      <c r="U174" s="28" t="s">
        <v>58</v>
      </c>
      <c r="V174" s="29" t="s">
        <v>58</v>
      </c>
      <c r="W174" s="27"/>
      <c r="X174" s="27" t="s">
        <v>81</v>
      </c>
      <c r="Y174" s="27"/>
      <c r="Z174" s="27"/>
      <c r="AA174" s="30">
        <v>2596</v>
      </c>
      <c r="AB174" s="31"/>
      <c r="AC174" s="31">
        <v>2033.626796</v>
      </c>
      <c r="AD174" s="31">
        <v>1178.3896890000001</v>
      </c>
      <c r="AE174" s="31">
        <v>1035.484547</v>
      </c>
      <c r="AF174" s="31"/>
      <c r="AG174" s="31">
        <v>618.20157200000006</v>
      </c>
      <c r="AH174" s="31"/>
      <c r="AI174" s="31">
        <v>358.84782000000001</v>
      </c>
      <c r="AJ174" s="31">
        <v>317.02359799999988</v>
      </c>
      <c r="AK174" s="31">
        <v>275.72272600000002</v>
      </c>
      <c r="AL174" s="31">
        <v>348.60298</v>
      </c>
      <c r="AM174" s="31"/>
      <c r="AN174" s="31">
        <v>364.31222200000002</v>
      </c>
      <c r="AO174" s="31"/>
      <c r="AP174" s="31">
        <v>165.76771500000001</v>
      </c>
      <c r="AQ174" s="31">
        <v>129.10627599999998</v>
      </c>
      <c r="AR174" s="31">
        <v>116.751277</v>
      </c>
      <c r="AS174" s="31">
        <v>198.78969499999999</v>
      </c>
      <c r="AT174" s="31"/>
      <c r="AU174" s="31">
        <v>399.73994900000002</v>
      </c>
      <c r="AV174" s="31"/>
      <c r="AW174" s="31">
        <v>186.346766</v>
      </c>
      <c r="AX174" s="31">
        <v>140.10437599999997</v>
      </c>
      <c r="AY174" s="31">
        <v>133.18894499999996</v>
      </c>
      <c r="AZ174" s="31">
        <v>218.92835900000003</v>
      </c>
      <c r="BA174" s="31"/>
      <c r="BB174" s="31">
        <v>214.52692200000001</v>
      </c>
      <c r="BC174" s="31"/>
      <c r="BD174" s="31">
        <v>38.506335999999997</v>
      </c>
      <c r="BE174" s="31">
        <v>37.867764999999991</v>
      </c>
      <c r="BF174" s="31">
        <v>32.652907999999996</v>
      </c>
      <c r="BG174" s="31">
        <v>129.17967200000001</v>
      </c>
      <c r="BH174" s="30">
        <v>404.37657100000001</v>
      </c>
      <c r="BI174" s="30">
        <v>483.66450499999996</v>
      </c>
      <c r="BJ174" s="30">
        <v>446.61413799999991</v>
      </c>
      <c r="BK174" s="30">
        <v>485.08060800000004</v>
      </c>
      <c r="BL174" s="30">
        <v>1298.731544</v>
      </c>
      <c r="BM174" s="30"/>
      <c r="BN174" s="30">
        <v>307.03356000000002</v>
      </c>
      <c r="BO174" s="30">
        <v>832.20235000000002</v>
      </c>
      <c r="BP174" s="30">
        <v>861.03270699999996</v>
      </c>
      <c r="BQ174" s="30">
        <v>1723.7263519999999</v>
      </c>
      <c r="BR174" s="30">
        <v>1643.9773130000001</v>
      </c>
      <c r="BS174" s="30"/>
      <c r="BT174" s="31">
        <v>650.15831700000012</v>
      </c>
      <c r="BU174" s="31">
        <v>46.506800999999996</v>
      </c>
      <c r="BV174" s="31">
        <v>84.455745000000007</v>
      </c>
      <c r="BW174" s="31">
        <v>109.35108000000002</v>
      </c>
      <c r="BX174" s="27">
        <v>578.48847000000001</v>
      </c>
      <c r="BZ174" s="27">
        <v>673.0332699999999</v>
      </c>
      <c r="CB174" s="27">
        <v>176.55742600000002</v>
      </c>
      <c r="CD174" s="27">
        <v>238.20668099999997</v>
      </c>
      <c r="CE174" s="27">
        <v>285.047595</v>
      </c>
      <c r="CF174" s="27">
        <v>207.69405800000001</v>
      </c>
      <c r="CG174" s="27">
        <v>176.55742600000002</v>
      </c>
      <c r="CI174" s="27">
        <v>678.56844599999999</v>
      </c>
      <c r="CJ174" s="27">
        <v>665.170614</v>
      </c>
      <c r="CK174" s="27">
        <v>665.170614</v>
      </c>
      <c r="CL174" s="27">
        <v>578.48847000000001</v>
      </c>
    </row>
    <row r="175" spans="1:90" ht="16.5" customHeight="1" x14ac:dyDescent="0.25">
      <c r="A175" s="50"/>
      <c r="B175" s="27" t="s">
        <v>263</v>
      </c>
      <c r="C175" s="51" t="s">
        <v>79</v>
      </c>
      <c r="D175" s="52" t="s">
        <v>34</v>
      </c>
      <c r="E175" s="53" t="s">
        <v>58</v>
      </c>
      <c r="F175" s="53"/>
      <c r="G175" s="53">
        <v>145.263282</v>
      </c>
      <c r="H175" s="53">
        <v>190.43771699999999</v>
      </c>
      <c r="I175" s="28" t="s">
        <v>58</v>
      </c>
      <c r="J175" s="47" t="s">
        <v>58</v>
      </c>
      <c r="K175" s="53" t="s">
        <v>58</v>
      </c>
      <c r="L175" s="53" t="s">
        <v>58</v>
      </c>
      <c r="M175" s="53">
        <v>81.688986999999997</v>
      </c>
      <c r="N175" s="53">
        <v>45.855914999999989</v>
      </c>
      <c r="O175" s="28" t="s">
        <v>58</v>
      </c>
      <c r="P175" s="47" t="s">
        <v>58</v>
      </c>
      <c r="Q175" s="53" t="s">
        <v>58</v>
      </c>
      <c r="R175" s="53" t="s">
        <v>58</v>
      </c>
      <c r="S175" s="53">
        <v>108.867369</v>
      </c>
      <c r="T175" s="53">
        <v>58.607469999999999</v>
      </c>
      <c r="U175" s="28" t="s">
        <v>58</v>
      </c>
      <c r="V175" s="29" t="s">
        <v>58</v>
      </c>
      <c r="W175" s="27"/>
      <c r="X175" s="27" t="s">
        <v>81</v>
      </c>
      <c r="Y175" s="27"/>
      <c r="Z175" s="27"/>
      <c r="AA175" s="30">
        <v>1528</v>
      </c>
      <c r="AB175" s="31"/>
      <c r="AC175" s="31">
        <v>418.34888100000001</v>
      </c>
      <c r="AD175" s="31">
        <v>-0.36562500000002274</v>
      </c>
      <c r="AE175" s="31">
        <v>247.923801</v>
      </c>
      <c r="AF175" s="31"/>
      <c r="AG175" s="31">
        <v>121.112031</v>
      </c>
      <c r="AH175" s="31"/>
      <c r="AI175" s="31">
        <v>89.613529999999997</v>
      </c>
      <c r="AJ175" s="31">
        <v>24.469096000000008</v>
      </c>
      <c r="AK175" s="31">
        <v>130.41119399999999</v>
      </c>
      <c r="AL175" s="31">
        <v>51.875106000000002</v>
      </c>
      <c r="AM175" s="31"/>
      <c r="AN175" s="31">
        <v>105.73009999999999</v>
      </c>
      <c r="AO175" s="31"/>
      <c r="AP175" s="31">
        <v>80.927987000000002</v>
      </c>
      <c r="AQ175" s="31">
        <v>28.964817000000011</v>
      </c>
      <c r="AR175" s="31">
        <v>119.099788</v>
      </c>
      <c r="AS175" s="31">
        <v>44.508808999999999</v>
      </c>
      <c r="AT175" s="31"/>
      <c r="AU175" s="31">
        <v>107.57495999999999</v>
      </c>
      <c r="AV175" s="31"/>
      <c r="AW175" s="31">
        <v>81.688986999999997</v>
      </c>
      <c r="AX175" s="31">
        <v>29.470672000000011</v>
      </c>
      <c r="AY175" s="31">
        <v>119.60564600000002</v>
      </c>
      <c r="AZ175" s="31">
        <v>45.855914999999989</v>
      </c>
      <c r="BA175" s="31"/>
      <c r="BB175" s="31">
        <v>122.264071</v>
      </c>
      <c r="BC175" s="31"/>
      <c r="BD175" s="31">
        <v>108.867369</v>
      </c>
      <c r="BE175" s="31">
        <v>345.66962799999999</v>
      </c>
      <c r="BF175" s="31">
        <v>138.07454000000001</v>
      </c>
      <c r="BG175" s="31">
        <v>58.607469999999999</v>
      </c>
      <c r="BH175" s="30">
        <v>130.12816399999997</v>
      </c>
      <c r="BI175" s="30">
        <v>-375.49093600000003</v>
      </c>
      <c r="BJ175" s="30">
        <v>-374.34388899999999</v>
      </c>
      <c r="BK175" s="30">
        <v>-427.312028</v>
      </c>
      <c r="BL175" s="30">
        <v>-586.69300100000009</v>
      </c>
      <c r="BM175" s="30"/>
      <c r="BN175" s="30">
        <v>561.06226400000003</v>
      </c>
      <c r="BO175" s="30">
        <v>842.20192699999996</v>
      </c>
      <c r="BP175" s="30">
        <v>980.27646700000003</v>
      </c>
      <c r="BQ175" s="30">
        <v>1325.6174900000001</v>
      </c>
      <c r="BR175" s="30">
        <v>1434.4848589999999</v>
      </c>
      <c r="BS175" s="30"/>
      <c r="BT175" s="31">
        <v>177.98506100000003</v>
      </c>
      <c r="BU175" s="31">
        <v>20.775281000000003</v>
      </c>
      <c r="BV175" s="31">
        <v>56.483091999999999</v>
      </c>
      <c r="BW175" s="31">
        <v>2.4984450000000002</v>
      </c>
      <c r="BX175" s="27">
        <v>186.30802899999998</v>
      </c>
      <c r="BZ175" s="27">
        <v>256.65127800000005</v>
      </c>
      <c r="CB175" s="27">
        <v>212.78805499999999</v>
      </c>
      <c r="CD175" s="27">
        <v>651.21900700000003</v>
      </c>
      <c r="CE175" s="27">
        <v>606.008239</v>
      </c>
      <c r="CF175" s="27">
        <v>340.57590400000004</v>
      </c>
      <c r="CG175" s="27">
        <v>212.78805499999999</v>
      </c>
      <c r="CI175" s="27">
        <v>276.62122000000005</v>
      </c>
      <c r="CJ175" s="27">
        <v>285.13839400000001</v>
      </c>
      <c r="CK175" s="27">
        <v>285.13839400000001</v>
      </c>
      <c r="CL175" s="27">
        <v>186.30802899999998</v>
      </c>
    </row>
    <row r="176" spans="1:90" ht="16.5" customHeight="1" x14ac:dyDescent="0.25">
      <c r="A176" s="50"/>
      <c r="B176" s="27" t="s">
        <v>264</v>
      </c>
      <c r="C176" s="51" t="s">
        <v>79</v>
      </c>
      <c r="D176" s="52" t="s">
        <v>34</v>
      </c>
      <c r="E176" s="53" t="s">
        <v>58</v>
      </c>
      <c r="F176" s="53"/>
      <c r="G176" s="53">
        <v>1362.953</v>
      </c>
      <c r="H176" s="53">
        <v>326.738</v>
      </c>
      <c r="I176" s="28" t="s">
        <v>58</v>
      </c>
      <c r="J176" s="47" t="s">
        <v>58</v>
      </c>
      <c r="K176" s="53" t="s">
        <v>58</v>
      </c>
      <c r="L176" s="53" t="s">
        <v>58</v>
      </c>
      <c r="M176" s="53">
        <v>454.29699999999997</v>
      </c>
      <c r="N176" s="53">
        <v>14.057000000000002</v>
      </c>
      <c r="O176" s="28" t="s">
        <v>58</v>
      </c>
      <c r="P176" s="47" t="s">
        <v>58</v>
      </c>
      <c r="Q176" s="53" t="s">
        <v>58</v>
      </c>
      <c r="R176" s="53" t="s">
        <v>58</v>
      </c>
      <c r="S176" s="53">
        <v>192.27199999999999</v>
      </c>
      <c r="T176" s="53">
        <v>143.53800000000001</v>
      </c>
      <c r="U176" s="28" t="s">
        <v>58</v>
      </c>
      <c r="V176" s="29" t="s">
        <v>58</v>
      </c>
      <c r="W176" s="27"/>
      <c r="X176" s="27" t="s">
        <v>81</v>
      </c>
      <c r="Y176" s="27"/>
      <c r="Z176" s="27"/>
      <c r="AA176" s="30">
        <v>28506.815999999999</v>
      </c>
      <c r="AB176" s="31"/>
      <c r="AC176" s="31">
        <v>700.38800000000003</v>
      </c>
      <c r="AD176" s="31">
        <v>696.59500000000003</v>
      </c>
      <c r="AE176" s="31">
        <v>433.63</v>
      </c>
      <c r="AF176" s="31"/>
      <c r="AG176" s="31">
        <v>236.01499999999999</v>
      </c>
      <c r="AH176" s="31"/>
      <c r="AI176" s="31">
        <v>737.02800000000002</v>
      </c>
      <c r="AJ176" s="31">
        <v>256.64100000000002</v>
      </c>
      <c r="AK176" s="31">
        <v>171.35300000000001</v>
      </c>
      <c r="AL176" s="31">
        <v>102.163</v>
      </c>
      <c r="AM176" s="31"/>
      <c r="AN176" s="31">
        <v>54.134</v>
      </c>
      <c r="AO176" s="31"/>
      <c r="AP176" s="31">
        <v>383.02</v>
      </c>
      <c r="AQ176" s="31">
        <v>36.050000000000011</v>
      </c>
      <c r="AR176" s="31">
        <v>67.108999999999995</v>
      </c>
      <c r="AS176" s="31">
        <v>7.3490000000000002</v>
      </c>
      <c r="AT176" s="31"/>
      <c r="AU176" s="31">
        <v>67.358999999999995</v>
      </c>
      <c r="AV176" s="31"/>
      <c r="AW176" s="31">
        <v>454.29699999999997</v>
      </c>
      <c r="AX176" s="31">
        <v>80.546000000000021</v>
      </c>
      <c r="AY176" s="31">
        <v>73.97999999999999</v>
      </c>
      <c r="AZ176" s="31">
        <v>14.057000000000002</v>
      </c>
      <c r="BA176" s="31"/>
      <c r="BB176" s="31">
        <v>334.16899999999998</v>
      </c>
      <c r="BC176" s="31"/>
      <c r="BD176" s="31">
        <v>192.27199999999999</v>
      </c>
      <c r="BE176" s="31">
        <v>3672.085</v>
      </c>
      <c r="BF176" s="31">
        <v>171.506</v>
      </c>
      <c r="BG176" s="31">
        <v>143.53800000000001</v>
      </c>
      <c r="BH176" s="30">
        <v>-867.25800000000004</v>
      </c>
      <c r="BI176" s="30">
        <v>-1288.7829999999999</v>
      </c>
      <c r="BJ176" s="30">
        <v>-1408.7830000000001</v>
      </c>
      <c r="BK176" s="30">
        <v>1012.5690000000001</v>
      </c>
      <c r="BL176" s="30">
        <v>1184.605</v>
      </c>
      <c r="BM176" s="30"/>
      <c r="BN176" s="30">
        <v>5423.5339999999997</v>
      </c>
      <c r="BO176" s="30">
        <v>7563.6710000000003</v>
      </c>
      <c r="BP176" s="30">
        <v>7741.2749999999996</v>
      </c>
      <c r="BQ176" s="30">
        <v>18753.668000000001</v>
      </c>
      <c r="BR176" s="30">
        <v>18905.670999999998</v>
      </c>
      <c r="BS176" s="30"/>
      <c r="BT176" s="31">
        <v>301.76700000000005</v>
      </c>
      <c r="BU176" s="31">
        <v>41.549000000000007</v>
      </c>
      <c r="BV176" s="31">
        <v>12.585000000000006</v>
      </c>
      <c r="BW176" s="31">
        <v>57.125000000000007</v>
      </c>
      <c r="BX176" s="27">
        <v>118.63800000000001</v>
      </c>
      <c r="BZ176" s="27">
        <v>221.88499999999999</v>
      </c>
      <c r="CB176" s="27">
        <v>1321.5040000000001</v>
      </c>
      <c r="CD176" s="27">
        <v>4179.4009999999998</v>
      </c>
      <c r="CE176" s="27">
        <v>4177.76</v>
      </c>
      <c r="CF176" s="27">
        <v>1442.4390000000001</v>
      </c>
      <c r="CG176" s="27">
        <v>1321.5040000000001</v>
      </c>
      <c r="CI176" s="27">
        <v>622.88</v>
      </c>
      <c r="CJ176" s="27">
        <v>151.06899999999996</v>
      </c>
      <c r="CK176" s="27">
        <v>151.06899999999996</v>
      </c>
      <c r="CL176" s="27">
        <v>118.63800000000001</v>
      </c>
    </row>
    <row r="177" spans="1:90" ht="16.5" customHeight="1" x14ac:dyDescent="0.25">
      <c r="A177" s="50"/>
      <c r="B177" s="27" t="s">
        <v>265</v>
      </c>
      <c r="C177" s="51" t="s">
        <v>79</v>
      </c>
      <c r="D177" s="52" t="s">
        <v>34</v>
      </c>
      <c r="E177" s="53" t="s">
        <v>58</v>
      </c>
      <c r="F177" s="53"/>
      <c r="G177" s="53">
        <v>0</v>
      </c>
      <c r="H177" s="53">
        <v>0</v>
      </c>
      <c r="I177" s="28" t="s">
        <v>58</v>
      </c>
      <c r="J177" s="47" t="s">
        <v>58</v>
      </c>
      <c r="K177" s="53" t="s">
        <v>58</v>
      </c>
      <c r="L177" s="53" t="s">
        <v>58</v>
      </c>
      <c r="M177" s="53">
        <v>-4.1343630000000005</v>
      </c>
      <c r="N177" s="53">
        <v>-2.9607649999999999</v>
      </c>
      <c r="O177" s="28" t="s">
        <v>58</v>
      </c>
      <c r="P177" s="47" t="s">
        <v>58</v>
      </c>
      <c r="Q177" s="53" t="s">
        <v>58</v>
      </c>
      <c r="R177" s="53" t="s">
        <v>58</v>
      </c>
      <c r="S177" s="53">
        <v>77.420175</v>
      </c>
      <c r="T177" s="53">
        <v>159.256112</v>
      </c>
      <c r="U177" s="28" t="s">
        <v>58</v>
      </c>
      <c r="V177" s="29" t="s">
        <v>58</v>
      </c>
      <c r="W177" s="27"/>
      <c r="X177" s="27" t="s">
        <v>81</v>
      </c>
      <c r="Y177" s="27"/>
      <c r="Z177" s="27"/>
      <c r="AA177" s="30">
        <v>20370</v>
      </c>
      <c r="AB177" s="31"/>
      <c r="AC177" s="31">
        <v>0</v>
      </c>
      <c r="AD177" s="31">
        <v>0</v>
      </c>
      <c r="AE177" s="31">
        <v>0</v>
      </c>
      <c r="AF177" s="31"/>
      <c r="AG177" s="31">
        <v>0</v>
      </c>
      <c r="AH177" s="31"/>
      <c r="AI177" s="31">
        <v>0</v>
      </c>
      <c r="AJ177" s="31">
        <v>0</v>
      </c>
      <c r="AK177" s="31">
        <v>0</v>
      </c>
      <c r="AL177" s="31">
        <v>0</v>
      </c>
      <c r="AM177" s="31"/>
      <c r="AN177" s="31">
        <v>-5.505687</v>
      </c>
      <c r="AO177" s="31"/>
      <c r="AP177" s="31">
        <v>-4.1749530000000004</v>
      </c>
      <c r="AQ177" s="31">
        <v>-3.8667820000000006</v>
      </c>
      <c r="AR177" s="31">
        <v>-3.2348330000000001</v>
      </c>
      <c r="AS177" s="31">
        <v>-2.972553</v>
      </c>
      <c r="AT177" s="31"/>
      <c r="AU177" s="31">
        <v>-5.4894910000000001</v>
      </c>
      <c r="AV177" s="31"/>
      <c r="AW177" s="31">
        <v>-4.1343630000000005</v>
      </c>
      <c r="AX177" s="31">
        <v>-3.8512820000000008</v>
      </c>
      <c r="AY177" s="31">
        <v>-3.2193320000000001</v>
      </c>
      <c r="AZ177" s="31">
        <v>-2.9607649999999999</v>
      </c>
      <c r="BA177" s="31"/>
      <c r="BB177" s="31">
        <v>256.16646800000001</v>
      </c>
      <c r="BC177" s="31"/>
      <c r="BD177" s="31">
        <v>77.420175</v>
      </c>
      <c r="BE177" s="31">
        <v>1132.3037509999999</v>
      </c>
      <c r="BF177" s="31">
        <v>98.423855000000003</v>
      </c>
      <c r="BG177" s="31">
        <v>159.256112</v>
      </c>
      <c r="BH177" s="30">
        <v>-131.91239300000001</v>
      </c>
      <c r="BI177" s="30">
        <v>-385.04486399999996</v>
      </c>
      <c r="BJ177" s="30">
        <v>-410.63478800000001</v>
      </c>
      <c r="BK177" s="30">
        <v>-412.90971999999999</v>
      </c>
      <c r="BL177" s="30">
        <v>-387.00581699999998</v>
      </c>
      <c r="BM177" s="30"/>
      <c r="BN177" s="30">
        <v>2918.1514240000001</v>
      </c>
      <c r="BO177" s="30">
        <v>4096.6344250000002</v>
      </c>
      <c r="BP177" s="30">
        <v>4196.925236</v>
      </c>
      <c r="BQ177" s="30">
        <v>8977.0902069999993</v>
      </c>
      <c r="BR177" s="30">
        <v>9039.0920069999993</v>
      </c>
      <c r="BS177" s="30"/>
      <c r="BT177" s="31">
        <v>0</v>
      </c>
      <c r="BU177" s="31">
        <v>-1.7092999999999989</v>
      </c>
      <c r="BV177" s="31">
        <v>-1.3749990000000005</v>
      </c>
      <c r="BW177" s="31">
        <v>-1.1296599999999997</v>
      </c>
      <c r="BX177" s="27">
        <v>-9.2618190000000009</v>
      </c>
      <c r="BZ177" s="27">
        <v>-12.560105</v>
      </c>
      <c r="CB177" s="27">
        <v>688.88393899999994</v>
      </c>
      <c r="CD177" s="27">
        <v>1467.403894</v>
      </c>
      <c r="CE177" s="27">
        <v>1486.894074</v>
      </c>
      <c r="CF177" s="27">
        <v>765.73822599999994</v>
      </c>
      <c r="CG177" s="27">
        <v>688.88393899999994</v>
      </c>
      <c r="CI177" s="27">
        <v>-14.165741999999998</v>
      </c>
      <c r="CJ177" s="27">
        <v>-10.771851000000002</v>
      </c>
      <c r="CK177" s="27">
        <v>-10.771851000000002</v>
      </c>
      <c r="CL177" s="27">
        <v>-9.2618190000000009</v>
      </c>
    </row>
    <row r="178" spans="1:90" ht="16.5" customHeight="1" x14ac:dyDescent="0.25">
      <c r="A178" s="50"/>
      <c r="B178" s="27" t="s">
        <v>266</v>
      </c>
      <c r="C178" s="51" t="s">
        <v>79</v>
      </c>
      <c r="D178" s="52" t="s">
        <v>34</v>
      </c>
      <c r="E178" s="53" t="s">
        <v>58</v>
      </c>
      <c r="F178" s="53"/>
      <c r="G178" s="53">
        <v>119.94237200000001</v>
      </c>
      <c r="H178" s="53">
        <v>107.48101200000001</v>
      </c>
      <c r="I178" s="28" t="s">
        <v>58</v>
      </c>
      <c r="J178" s="47" t="s">
        <v>58</v>
      </c>
      <c r="K178" s="53" t="s">
        <v>58</v>
      </c>
      <c r="L178" s="53" t="s">
        <v>58</v>
      </c>
      <c r="M178" s="53">
        <v>8.7501319999999989</v>
      </c>
      <c r="N178" s="53">
        <v>10.417122000000003</v>
      </c>
      <c r="O178" s="28" t="s">
        <v>58</v>
      </c>
      <c r="P178" s="47" t="s">
        <v>58</v>
      </c>
      <c r="Q178" s="53" t="s">
        <v>58</v>
      </c>
      <c r="R178" s="53" t="s">
        <v>58</v>
      </c>
      <c r="S178" s="53">
        <v>11.712827000000001</v>
      </c>
      <c r="T178" s="53">
        <v>30.025690000000001</v>
      </c>
      <c r="U178" s="28" t="s">
        <v>58</v>
      </c>
      <c r="V178" s="29" t="s">
        <v>58</v>
      </c>
      <c r="W178" s="27"/>
      <c r="X178" s="27" t="s">
        <v>81</v>
      </c>
      <c r="Y178" s="27"/>
      <c r="Z178" s="27"/>
      <c r="AA178" s="30">
        <v>1252.8</v>
      </c>
      <c r="AB178" s="31"/>
      <c r="AC178" s="31">
        <v>177.46233000000001</v>
      </c>
      <c r="AD178" s="31">
        <v>229.11339200000003</v>
      </c>
      <c r="AE178" s="31">
        <v>183.87814599999999</v>
      </c>
      <c r="AF178" s="31"/>
      <c r="AG178" s="31">
        <v>32.035969000000001</v>
      </c>
      <c r="AH178" s="31"/>
      <c r="AI178" s="31">
        <v>20.146464999999999</v>
      </c>
      <c r="AJ178" s="31">
        <v>36.057599999999994</v>
      </c>
      <c r="AK178" s="31">
        <v>37.574730000000002</v>
      </c>
      <c r="AL178" s="31">
        <v>16.740345000000001</v>
      </c>
      <c r="AM178" s="31"/>
      <c r="AN178" s="31">
        <v>20.793175000000002</v>
      </c>
      <c r="AO178" s="31"/>
      <c r="AP178" s="31">
        <v>7.9953469999999989</v>
      </c>
      <c r="AQ178" s="31">
        <v>25.82765199999999</v>
      </c>
      <c r="AR178" s="31">
        <v>27.700593000000001</v>
      </c>
      <c r="AS178" s="31">
        <v>9.7681000000000004</v>
      </c>
      <c r="AT178" s="31"/>
      <c r="AU178" s="31">
        <v>21.845876000000001</v>
      </c>
      <c r="AV178" s="31"/>
      <c r="AW178" s="31">
        <v>8.7501319999999989</v>
      </c>
      <c r="AX178" s="31">
        <v>25.623447999999993</v>
      </c>
      <c r="AY178" s="31">
        <v>28.145628000000002</v>
      </c>
      <c r="AZ178" s="31">
        <v>10.417122000000003</v>
      </c>
      <c r="BA178" s="31"/>
      <c r="BB178" s="31">
        <v>46.609043</v>
      </c>
      <c r="BC178" s="31"/>
      <c r="BD178" s="31">
        <v>11.712827000000001</v>
      </c>
      <c r="BE178" s="31">
        <v>22.576380999999984</v>
      </c>
      <c r="BF178" s="31">
        <v>34.45364</v>
      </c>
      <c r="BG178" s="31">
        <v>30.025690000000001</v>
      </c>
      <c r="BH178" s="30">
        <v>-30.251532000000001</v>
      </c>
      <c r="BI178" s="30">
        <v>-115.517703</v>
      </c>
      <c r="BJ178" s="30">
        <v>-118.319152</v>
      </c>
      <c r="BK178" s="30">
        <v>-80.794935999999993</v>
      </c>
      <c r="BL178" s="30">
        <v>-96.066558000000001</v>
      </c>
      <c r="BM178" s="30"/>
      <c r="BN178" s="30">
        <v>53.463881999999998</v>
      </c>
      <c r="BO178" s="30">
        <v>214.46319399999999</v>
      </c>
      <c r="BP178" s="30">
        <v>248.462647</v>
      </c>
      <c r="BQ178" s="30">
        <v>271.89202999999998</v>
      </c>
      <c r="BR178" s="30">
        <v>276.97365500000001</v>
      </c>
      <c r="BS178" s="30"/>
      <c r="BT178" s="31">
        <v>64.89132699999999</v>
      </c>
      <c r="BU178" s="31">
        <v>3.5001279999999992</v>
      </c>
      <c r="BV178" s="31">
        <v>12.352803</v>
      </c>
      <c r="BW178" s="31">
        <v>2.8049329999999997</v>
      </c>
      <c r="BX178" s="27">
        <v>36.50631400000001</v>
      </c>
      <c r="BZ178" s="27">
        <v>75.614951999999988</v>
      </c>
      <c r="CB178" s="27">
        <v>89.990306000000004</v>
      </c>
      <c r="CD178" s="27">
        <v>98.768537999999992</v>
      </c>
      <c r="CE178" s="27">
        <v>103.63906399999999</v>
      </c>
      <c r="CF178" s="27">
        <v>118.92805800000001</v>
      </c>
      <c r="CG178" s="27">
        <v>89.990306000000004</v>
      </c>
      <c r="CI178" s="27">
        <v>72.936329999999984</v>
      </c>
      <c r="CJ178" s="27">
        <v>61.151814000000009</v>
      </c>
      <c r="CK178" s="27">
        <v>61.151814000000009</v>
      </c>
      <c r="CL178" s="27">
        <v>36.50631400000001</v>
      </c>
    </row>
    <row r="179" spans="1:90" ht="16.5" customHeight="1" x14ac:dyDescent="0.25">
      <c r="A179" s="50"/>
      <c r="B179" s="27" t="s">
        <v>267</v>
      </c>
      <c r="C179" s="51" t="s">
        <v>79</v>
      </c>
      <c r="D179" s="52" t="s">
        <v>34</v>
      </c>
      <c r="E179" s="53" t="s">
        <v>58</v>
      </c>
      <c r="F179" s="53"/>
      <c r="G179" s="53">
        <v>60.874823999999997</v>
      </c>
      <c r="H179" s="53">
        <v>37.206060999999998</v>
      </c>
      <c r="I179" s="28" t="s">
        <v>58</v>
      </c>
      <c r="J179" s="47" t="s">
        <v>58</v>
      </c>
      <c r="K179" s="53" t="s">
        <v>58</v>
      </c>
      <c r="L179" s="53" t="s">
        <v>58</v>
      </c>
      <c r="M179" s="53">
        <v>29.441849000000001</v>
      </c>
      <c r="N179" s="53">
        <v>17.183192999999999</v>
      </c>
      <c r="O179" s="28" t="s">
        <v>58</v>
      </c>
      <c r="P179" s="47" t="s">
        <v>58</v>
      </c>
      <c r="Q179" s="53" t="s">
        <v>58</v>
      </c>
      <c r="R179" s="53" t="s">
        <v>58</v>
      </c>
      <c r="S179" s="53">
        <v>-23.861270999999999</v>
      </c>
      <c r="T179" s="53">
        <v>-124.33642399999999</v>
      </c>
      <c r="U179" s="28" t="s">
        <v>58</v>
      </c>
      <c r="V179" s="29" t="s">
        <v>58</v>
      </c>
      <c r="W179" s="27"/>
      <c r="X179" s="27" t="s">
        <v>81</v>
      </c>
      <c r="Y179" s="27"/>
      <c r="Z179" s="27"/>
      <c r="AA179" s="30">
        <v>1899.3</v>
      </c>
      <c r="AB179" s="31"/>
      <c r="AC179" s="31">
        <v>65.800889999999995</v>
      </c>
      <c r="AD179" s="31">
        <v>57.603229999999982</v>
      </c>
      <c r="AE179" s="31">
        <v>50.223486000000001</v>
      </c>
      <c r="AF179" s="31"/>
      <c r="AG179" s="31">
        <v>32.470142000000003</v>
      </c>
      <c r="AH179" s="31"/>
      <c r="AI179" s="31">
        <v>32.121462000000001</v>
      </c>
      <c r="AJ179" s="31">
        <v>30.798367999999996</v>
      </c>
      <c r="AK179" s="31">
        <v>22.644877999999999</v>
      </c>
      <c r="AL179" s="31">
        <v>19.230611</v>
      </c>
      <c r="AM179" s="31"/>
      <c r="AN179" s="31">
        <v>28.154758000000001</v>
      </c>
      <c r="AO179" s="31"/>
      <c r="AP179" s="31">
        <v>29.263884000000001</v>
      </c>
      <c r="AQ179" s="31">
        <v>28.943594999999995</v>
      </c>
      <c r="AR179" s="31">
        <v>20.414791000000001</v>
      </c>
      <c r="AS179" s="31">
        <v>17.035691</v>
      </c>
      <c r="AT179" s="31"/>
      <c r="AU179" s="31">
        <v>28.468984000000003</v>
      </c>
      <c r="AV179" s="31"/>
      <c r="AW179" s="31">
        <v>29.441849000000001</v>
      </c>
      <c r="AX179" s="31">
        <v>29.166383999999994</v>
      </c>
      <c r="AY179" s="31">
        <v>20.558747</v>
      </c>
      <c r="AZ179" s="31">
        <v>17.183192999999999</v>
      </c>
      <c r="BA179" s="31"/>
      <c r="BB179" s="31">
        <v>-198.83502599999997</v>
      </c>
      <c r="BC179" s="31"/>
      <c r="BD179" s="31">
        <v>-23.861270999999999</v>
      </c>
      <c r="BE179" s="31">
        <v>151.38435499999997</v>
      </c>
      <c r="BF179" s="31">
        <v>609.59748400000001</v>
      </c>
      <c r="BG179" s="31">
        <v>-124.33642399999999</v>
      </c>
      <c r="BH179" s="30">
        <v>712.42073800000003</v>
      </c>
      <c r="BI179" s="30">
        <v>1263.4172370000001</v>
      </c>
      <c r="BJ179" s="30">
        <v>1292.792594</v>
      </c>
      <c r="BK179" s="30">
        <v>1318.8225049999999</v>
      </c>
      <c r="BL179" s="30">
        <v>1351.537077</v>
      </c>
      <c r="BM179" s="30"/>
      <c r="BN179" s="30">
        <v>26.997672999999999</v>
      </c>
      <c r="BO179" s="30">
        <v>-307.50903299999999</v>
      </c>
      <c r="BP179" s="30">
        <v>301.93539600000003</v>
      </c>
      <c r="BQ179" s="30">
        <v>453.33901700000001</v>
      </c>
      <c r="BR179" s="30">
        <v>428.93165099999999</v>
      </c>
      <c r="BS179" s="30"/>
      <c r="BT179" s="31">
        <v>25.469068000000007</v>
      </c>
      <c r="BU179" s="31">
        <v>8.8366360000000004</v>
      </c>
      <c r="BV179" s="31">
        <v>7.054094999999994</v>
      </c>
      <c r="BW179" s="31">
        <v>6.3060520000000002</v>
      </c>
      <c r="BX179" s="27">
        <v>50.613802999999997</v>
      </c>
      <c r="BZ179" s="27">
        <v>78.194114999999996</v>
      </c>
      <c r="CB179" s="27">
        <v>-288.42749899999995</v>
      </c>
      <c r="CD179" s="27">
        <v>612.78414399999997</v>
      </c>
      <c r="CE179" s="27">
        <v>562.14681299999995</v>
      </c>
      <c r="CF179" s="27">
        <v>309.64336700000001</v>
      </c>
      <c r="CG179" s="27">
        <v>-288.42749899999995</v>
      </c>
      <c r="CI179" s="27">
        <v>96.350172999999998</v>
      </c>
      <c r="CJ179" s="27">
        <v>62.335914000000002</v>
      </c>
      <c r="CK179" s="27">
        <v>62.335914000000002</v>
      </c>
      <c r="CL179" s="27">
        <v>50.613802999999997</v>
      </c>
    </row>
    <row r="180" spans="1:90" ht="16.5" customHeight="1" x14ac:dyDescent="0.25">
      <c r="A180" s="50"/>
      <c r="B180" s="27" t="s">
        <v>268</v>
      </c>
      <c r="C180" s="51" t="s">
        <v>79</v>
      </c>
      <c r="D180" s="52" t="s">
        <v>34</v>
      </c>
      <c r="E180" s="53" t="s">
        <v>58</v>
      </c>
      <c r="F180" s="53"/>
      <c r="G180" s="53">
        <v>650.09636599999999</v>
      </c>
      <c r="H180" s="53">
        <v>469.71371299999998</v>
      </c>
      <c r="I180" s="28" t="s">
        <v>58</v>
      </c>
      <c r="J180" s="47" t="s">
        <v>58</v>
      </c>
      <c r="K180" s="53" t="s">
        <v>58</v>
      </c>
      <c r="L180" s="53" t="s">
        <v>58</v>
      </c>
      <c r="M180" s="53">
        <v>148.40335599999997</v>
      </c>
      <c r="N180" s="53">
        <v>172.526544</v>
      </c>
      <c r="O180" s="28" t="s">
        <v>58</v>
      </c>
      <c r="P180" s="47" t="s">
        <v>58</v>
      </c>
      <c r="Q180" s="53" t="s">
        <v>58</v>
      </c>
      <c r="R180" s="53" t="s">
        <v>58</v>
      </c>
      <c r="S180" s="53">
        <v>158.90204499999999</v>
      </c>
      <c r="T180" s="53">
        <v>244.75861399999999</v>
      </c>
      <c r="U180" s="28" t="s">
        <v>58</v>
      </c>
      <c r="V180" s="29" t="s">
        <v>58</v>
      </c>
      <c r="W180" s="27"/>
      <c r="X180" s="27" t="s">
        <v>81</v>
      </c>
      <c r="Y180" s="27"/>
      <c r="Z180" s="27"/>
      <c r="AA180" s="30">
        <v>19344.150000000001</v>
      </c>
      <c r="AB180" s="31"/>
      <c r="AC180" s="31">
        <v>932.56275800000003</v>
      </c>
      <c r="AD180" s="31">
        <v>719.5012999999999</v>
      </c>
      <c r="AE180" s="31">
        <v>595.32248700000002</v>
      </c>
      <c r="AF180" s="31"/>
      <c r="AG180" s="31">
        <v>400.09134699999993</v>
      </c>
      <c r="AH180" s="31"/>
      <c r="AI180" s="31">
        <v>199.18446</v>
      </c>
      <c r="AJ180" s="31">
        <v>239.78964900000005</v>
      </c>
      <c r="AK180" s="31">
        <v>225.48097999999999</v>
      </c>
      <c r="AL180" s="31">
        <v>197.650803</v>
      </c>
      <c r="AM180" s="31"/>
      <c r="AN180" s="31">
        <v>340.88667900000002</v>
      </c>
      <c r="AO180" s="31"/>
      <c r="AP180" s="31">
        <v>143.32104899999999</v>
      </c>
      <c r="AQ180" s="31">
        <v>196.06843100000003</v>
      </c>
      <c r="AR180" s="31">
        <v>185.85406</v>
      </c>
      <c r="AS180" s="31">
        <v>168.134658</v>
      </c>
      <c r="AT180" s="31"/>
      <c r="AU180" s="31">
        <v>348.838033</v>
      </c>
      <c r="AV180" s="31"/>
      <c r="AW180" s="31">
        <v>148.40335599999997</v>
      </c>
      <c r="AX180" s="31">
        <v>205.34488300000004</v>
      </c>
      <c r="AY180" s="31">
        <v>190.65306599999994</v>
      </c>
      <c r="AZ180" s="31">
        <v>172.526544</v>
      </c>
      <c r="BA180" s="31"/>
      <c r="BB180" s="31">
        <v>466.106829</v>
      </c>
      <c r="BC180" s="31"/>
      <c r="BD180" s="31">
        <v>158.90204499999999</v>
      </c>
      <c r="BE180" s="31">
        <v>210.160754</v>
      </c>
      <c r="BF180" s="31">
        <v>222.471226</v>
      </c>
      <c r="BG180" s="31">
        <v>244.75861399999999</v>
      </c>
      <c r="BH180" s="30">
        <v>-198.42939800000002</v>
      </c>
      <c r="BI180" s="30">
        <v>88.317185000000052</v>
      </c>
      <c r="BJ180" s="30">
        <v>-32.221136000000001</v>
      </c>
      <c r="BK180" s="30">
        <v>-255.37305499999979</v>
      </c>
      <c r="BL180" s="30">
        <v>-259.2075339999999</v>
      </c>
      <c r="BM180" s="30"/>
      <c r="BN180" s="30">
        <v>612.464159</v>
      </c>
      <c r="BO180" s="30">
        <v>1331.539921</v>
      </c>
      <c r="BP180" s="30">
        <v>1535.175119</v>
      </c>
      <c r="BQ180" s="30">
        <v>1748.310023</v>
      </c>
      <c r="BR180" s="30">
        <v>1646.8367579999999</v>
      </c>
      <c r="BS180" s="30"/>
      <c r="BT180" s="31">
        <v>378.93264999999997</v>
      </c>
      <c r="BU180" s="31">
        <v>98.360809999999987</v>
      </c>
      <c r="BV180" s="31">
        <v>74.343764999999991</v>
      </c>
      <c r="BW180" s="31">
        <v>53.644834000000003</v>
      </c>
      <c r="BX180" s="27">
        <v>591.99112300000002</v>
      </c>
      <c r="BZ180" s="27">
        <v>744.83598199999994</v>
      </c>
      <c r="CB180" s="27">
        <v>880.278054</v>
      </c>
      <c r="CD180" s="27">
        <v>836.29263900000001</v>
      </c>
      <c r="CE180" s="27">
        <v>898.73880899999995</v>
      </c>
      <c r="CF180" s="27">
        <v>1005.461102</v>
      </c>
      <c r="CG180" s="27">
        <v>880.278054</v>
      </c>
      <c r="CI180" s="27">
        <v>716.92784900000004</v>
      </c>
      <c r="CJ180" s="27">
        <v>684.28337899999997</v>
      </c>
      <c r="CK180" s="27">
        <v>684.28337899999997</v>
      </c>
      <c r="CL180" s="27">
        <v>591.99112300000002</v>
      </c>
    </row>
    <row r="181" spans="1:90" ht="16.5" customHeight="1" x14ac:dyDescent="0.25">
      <c r="A181" s="50"/>
      <c r="B181" s="27" t="s">
        <v>269</v>
      </c>
      <c r="C181" s="51" t="s">
        <v>79</v>
      </c>
      <c r="D181" s="52" t="s">
        <v>34</v>
      </c>
      <c r="E181" s="53" t="s">
        <v>58</v>
      </c>
      <c r="F181" s="53"/>
      <c r="G181" s="53">
        <v>93.070550999999995</v>
      </c>
      <c r="H181" s="53">
        <v>56.347675000000002</v>
      </c>
      <c r="I181" s="28" t="s">
        <v>58</v>
      </c>
      <c r="J181" s="47" t="s">
        <v>58</v>
      </c>
      <c r="K181" s="53" t="s">
        <v>58</v>
      </c>
      <c r="L181" s="53" t="s">
        <v>58</v>
      </c>
      <c r="M181" s="53">
        <v>30.140276</v>
      </c>
      <c r="N181" s="53">
        <v>7.5377929999999997</v>
      </c>
      <c r="O181" s="28" t="s">
        <v>58</v>
      </c>
      <c r="P181" s="47" t="s">
        <v>58</v>
      </c>
      <c r="Q181" s="53" t="s">
        <v>58</v>
      </c>
      <c r="R181" s="53" t="s">
        <v>58</v>
      </c>
      <c r="S181" s="53">
        <v>5.200304</v>
      </c>
      <c r="T181" s="53">
        <v>2.4880900000000001</v>
      </c>
      <c r="U181" s="28" t="s">
        <v>58</v>
      </c>
      <c r="V181" s="29" t="s">
        <v>58</v>
      </c>
      <c r="W181" s="27"/>
      <c r="X181" s="27" t="s">
        <v>81</v>
      </c>
      <c r="Y181" s="27"/>
      <c r="Z181" s="27"/>
      <c r="AA181" s="30">
        <v>3625</v>
      </c>
      <c r="AB181" s="31"/>
      <c r="AC181" s="31">
        <v>114.01151299999998</v>
      </c>
      <c r="AD181" s="31">
        <v>79.197935000000001</v>
      </c>
      <c r="AE181" s="31">
        <v>66.485052999999994</v>
      </c>
      <c r="AF181" s="31"/>
      <c r="AG181" s="31">
        <v>23.462651000000001</v>
      </c>
      <c r="AH181" s="31"/>
      <c r="AI181" s="31">
        <v>33.236533000000001</v>
      </c>
      <c r="AJ181" s="31">
        <v>19.345275999999998</v>
      </c>
      <c r="AK181" s="31">
        <v>11.316274</v>
      </c>
      <c r="AL181" s="31">
        <v>7.2614979999999996</v>
      </c>
      <c r="AM181" s="31"/>
      <c r="AN181" s="31">
        <v>13.427478000000001</v>
      </c>
      <c r="AO181" s="31"/>
      <c r="AP181" s="31">
        <v>24.023358999999999</v>
      </c>
      <c r="AQ181" s="31">
        <v>11.496834999999997</v>
      </c>
      <c r="AR181" s="31">
        <v>4.4800209999999998</v>
      </c>
      <c r="AS181" s="31">
        <v>1.97048</v>
      </c>
      <c r="AT181" s="31"/>
      <c r="AU181" s="31">
        <v>24.136426</v>
      </c>
      <c r="AV181" s="31"/>
      <c r="AW181" s="31">
        <v>30.140276</v>
      </c>
      <c r="AX181" s="31">
        <v>17.502898999999999</v>
      </c>
      <c r="AY181" s="31">
        <v>10.385997</v>
      </c>
      <c r="AZ181" s="31">
        <v>7.5377929999999997</v>
      </c>
      <c r="BA181" s="31"/>
      <c r="BB181" s="31">
        <v>13.302101</v>
      </c>
      <c r="BC181" s="31"/>
      <c r="BD181" s="31">
        <v>5.200304</v>
      </c>
      <c r="BE181" s="31">
        <v>-9.0466149999999992</v>
      </c>
      <c r="BF181" s="31">
        <v>-0.91928900000000002</v>
      </c>
      <c r="BG181" s="31">
        <v>2.4880900000000001</v>
      </c>
      <c r="BH181" s="30">
        <v>-1.3211669999999991</v>
      </c>
      <c r="BI181" s="30">
        <v>-6.0341439999999977</v>
      </c>
      <c r="BJ181" s="30">
        <v>-12.883127000000002</v>
      </c>
      <c r="BK181" s="30">
        <v>35.376697000000007</v>
      </c>
      <c r="BL181" s="30">
        <v>37.824420999999987</v>
      </c>
      <c r="BM181" s="30"/>
      <c r="BN181" s="30">
        <v>170.82840200000001</v>
      </c>
      <c r="BO181" s="30">
        <v>307.46531800000002</v>
      </c>
      <c r="BP181" s="30">
        <v>305.74222800000001</v>
      </c>
      <c r="BQ181" s="30">
        <v>295.83276999999998</v>
      </c>
      <c r="BR181" s="30">
        <v>301.71033399999999</v>
      </c>
      <c r="BS181" s="30"/>
      <c r="BT181" s="31">
        <v>49.175144999999986</v>
      </c>
      <c r="BU181" s="31">
        <v>8.5216700000000039</v>
      </c>
      <c r="BV181" s="31">
        <v>17.813467000000003</v>
      </c>
      <c r="BW181" s="31">
        <v>6.2654699999999988</v>
      </c>
      <c r="BX181" s="27">
        <v>40.838044000000004</v>
      </c>
      <c r="BZ181" s="27">
        <v>52.025322000000003</v>
      </c>
      <c r="CB181" s="27">
        <v>16.769382</v>
      </c>
      <c r="CD181" s="27">
        <v>-2.2775100000000013</v>
      </c>
      <c r="CE181" s="27">
        <v>3.3361969999999999</v>
      </c>
      <c r="CF181" s="27">
        <v>7.1933620000000023</v>
      </c>
      <c r="CG181" s="27">
        <v>16.769382</v>
      </c>
      <c r="CI181" s="27">
        <v>65.566964999999996</v>
      </c>
      <c r="CJ181" s="27">
        <v>42.702370999999999</v>
      </c>
      <c r="CK181" s="27">
        <v>42.702370999999999</v>
      </c>
      <c r="CL181" s="27">
        <v>40.838044000000004</v>
      </c>
    </row>
    <row r="182" spans="1:90" ht="16.5" customHeight="1" x14ac:dyDescent="0.25">
      <c r="A182" s="50"/>
      <c r="B182" s="27" t="s">
        <v>270</v>
      </c>
      <c r="C182" s="51" t="s">
        <v>79</v>
      </c>
      <c r="D182" s="52" t="s">
        <v>34</v>
      </c>
      <c r="E182" s="53" t="s">
        <v>58</v>
      </c>
      <c r="F182" s="53"/>
      <c r="G182" s="53">
        <v>431.43366900000001</v>
      </c>
      <c r="H182" s="53">
        <v>350.408141</v>
      </c>
      <c r="I182" s="28" t="s">
        <v>58</v>
      </c>
      <c r="J182" s="47" t="s">
        <v>58</v>
      </c>
      <c r="K182" s="53" t="s">
        <v>58</v>
      </c>
      <c r="L182" s="53" t="s">
        <v>58</v>
      </c>
      <c r="M182" s="53">
        <v>94.036650000000009</v>
      </c>
      <c r="N182" s="53">
        <v>136.277547</v>
      </c>
      <c r="O182" s="28" t="s">
        <v>58</v>
      </c>
      <c r="P182" s="47" t="s">
        <v>58</v>
      </c>
      <c r="Q182" s="53" t="s">
        <v>58</v>
      </c>
      <c r="R182" s="53" t="s">
        <v>58</v>
      </c>
      <c r="S182" s="53">
        <v>64.052249000000003</v>
      </c>
      <c r="T182" s="53">
        <v>84.040947000000003</v>
      </c>
      <c r="U182" s="28" t="s">
        <v>58</v>
      </c>
      <c r="V182" s="29" t="s">
        <v>58</v>
      </c>
      <c r="W182" s="27"/>
      <c r="X182" s="27" t="s">
        <v>81</v>
      </c>
      <c r="Y182" s="27"/>
      <c r="Z182" s="27"/>
      <c r="AA182" s="30">
        <v>3648</v>
      </c>
      <c r="AB182" s="31"/>
      <c r="AC182" s="31">
        <v>694.44460900000001</v>
      </c>
      <c r="AD182" s="31">
        <v>232.12332800000013</v>
      </c>
      <c r="AE182" s="31">
        <v>310.31036499999999</v>
      </c>
      <c r="AF182" s="31"/>
      <c r="AG182" s="31">
        <v>282.21444300000002</v>
      </c>
      <c r="AH182" s="31"/>
      <c r="AI182" s="31">
        <v>148.055509</v>
      </c>
      <c r="AJ182" s="31">
        <v>126.50675100000001</v>
      </c>
      <c r="AK182" s="31">
        <v>163.77428</v>
      </c>
      <c r="AL182" s="31">
        <v>162.22389799999999</v>
      </c>
      <c r="AM182" s="31"/>
      <c r="AN182" s="31">
        <v>220.80932799999999</v>
      </c>
      <c r="AO182" s="31"/>
      <c r="AP182" s="31">
        <v>82.372893000000005</v>
      </c>
      <c r="AQ182" s="31">
        <v>63.027332000000001</v>
      </c>
      <c r="AR182" s="31">
        <v>130.58201399999999</v>
      </c>
      <c r="AS182" s="31">
        <v>127.385817</v>
      </c>
      <c r="AT182" s="31"/>
      <c r="AU182" s="31">
        <v>238.35882899999999</v>
      </c>
      <c r="AV182" s="31"/>
      <c r="AW182" s="31">
        <v>94.036650000000009</v>
      </c>
      <c r="AX182" s="31">
        <v>73.286844000000002</v>
      </c>
      <c r="AY182" s="31">
        <v>140.30911700000001</v>
      </c>
      <c r="AZ182" s="31">
        <v>136.277547</v>
      </c>
      <c r="BA182" s="31"/>
      <c r="BB182" s="31">
        <v>125.9812</v>
      </c>
      <c r="BC182" s="31"/>
      <c r="BD182" s="31">
        <v>64.052249000000003</v>
      </c>
      <c r="BE182" s="31">
        <v>350.74770000000001</v>
      </c>
      <c r="BF182" s="31">
        <v>144.421819</v>
      </c>
      <c r="BG182" s="31">
        <v>84.040947000000003</v>
      </c>
      <c r="BH182" s="30">
        <v>-5.4999850000000094</v>
      </c>
      <c r="BI182" s="30">
        <v>103.56989599999999</v>
      </c>
      <c r="BJ182" s="30">
        <v>-6.1733330000000137</v>
      </c>
      <c r="BK182" s="30">
        <v>-44.231708999999995</v>
      </c>
      <c r="BL182" s="30">
        <v>-280.26030600000001</v>
      </c>
      <c r="BM182" s="30"/>
      <c r="BN182" s="30">
        <v>343.97607900000003</v>
      </c>
      <c r="BO182" s="30">
        <v>490.23248599999999</v>
      </c>
      <c r="BP182" s="30">
        <v>633.01934600000004</v>
      </c>
      <c r="BQ182" s="30">
        <v>979.64420199999995</v>
      </c>
      <c r="BR182" s="30">
        <v>1044.576059</v>
      </c>
      <c r="BS182" s="30"/>
      <c r="BT182" s="31">
        <v>268.7273610000002</v>
      </c>
      <c r="BU182" s="31">
        <v>46.420150000000042</v>
      </c>
      <c r="BV182" s="31">
        <v>35.168981000000002</v>
      </c>
      <c r="BW182" s="31">
        <v>40.521268999999997</v>
      </c>
      <c r="BX182" s="27">
        <v>371.45170300000001</v>
      </c>
      <c r="BZ182" s="27">
        <v>451.95479</v>
      </c>
      <c r="CB182" s="27">
        <v>168.18968999999998</v>
      </c>
      <c r="CD182" s="27">
        <v>643.26271499999996</v>
      </c>
      <c r="CE182" s="27">
        <v>621.15071899999998</v>
      </c>
      <c r="CF182" s="27">
        <v>285.46996199999995</v>
      </c>
      <c r="CG182" s="27">
        <v>168.18968999999998</v>
      </c>
      <c r="CI182" s="27">
        <v>443.91015799999997</v>
      </c>
      <c r="CJ182" s="27">
        <v>465.34066999999999</v>
      </c>
      <c r="CK182" s="27">
        <v>465.34066999999999</v>
      </c>
      <c r="CL182" s="27">
        <v>371.45170300000001</v>
      </c>
    </row>
    <row r="183" spans="1:90" ht="16.5" customHeight="1" x14ac:dyDescent="0.25">
      <c r="A183" s="50"/>
      <c r="B183" s="27" t="s">
        <v>271</v>
      </c>
      <c r="C183" s="51" t="s">
        <v>79</v>
      </c>
      <c r="D183" s="52" t="s">
        <v>34</v>
      </c>
      <c r="E183" s="53" t="s">
        <v>58</v>
      </c>
      <c r="F183" s="53"/>
      <c r="G183" s="53">
        <v>1504.020068</v>
      </c>
      <c r="H183" s="53">
        <v>1112.74296</v>
      </c>
      <c r="I183" s="28" t="s">
        <v>58</v>
      </c>
      <c r="J183" s="47" t="s">
        <v>58</v>
      </c>
      <c r="K183" s="53" t="s">
        <v>58</v>
      </c>
      <c r="L183" s="53" t="s">
        <v>58</v>
      </c>
      <c r="M183" s="53">
        <v>449.74408900000003</v>
      </c>
      <c r="N183" s="53">
        <v>204.89504299999996</v>
      </c>
      <c r="O183" s="28" t="s">
        <v>58</v>
      </c>
      <c r="P183" s="47" t="s">
        <v>58</v>
      </c>
      <c r="Q183" s="53" t="s">
        <v>58</v>
      </c>
      <c r="R183" s="53" t="s">
        <v>58</v>
      </c>
      <c r="S183" s="53">
        <v>351.32438300000001</v>
      </c>
      <c r="T183" s="53">
        <v>147.88259500000001</v>
      </c>
      <c r="U183" s="28" t="s">
        <v>58</v>
      </c>
      <c r="V183" s="29" t="s">
        <v>58</v>
      </c>
      <c r="W183" s="27"/>
      <c r="X183" s="27" t="s">
        <v>81</v>
      </c>
      <c r="Y183" s="27"/>
      <c r="Z183" s="27"/>
      <c r="AA183" s="30">
        <v>10883.818689408001</v>
      </c>
      <c r="AB183" s="31"/>
      <c r="AC183" s="31">
        <v>2066.9614000000001</v>
      </c>
      <c r="AD183" s="31">
        <v>1396.9031129999998</v>
      </c>
      <c r="AE183" s="31">
        <v>1146.923166</v>
      </c>
      <c r="AF183" s="31"/>
      <c r="AG183" s="31">
        <v>606.40038500000003</v>
      </c>
      <c r="AH183" s="31"/>
      <c r="AI183" s="31">
        <v>630.96735699999999</v>
      </c>
      <c r="AJ183" s="31">
        <v>469.31240600000001</v>
      </c>
      <c r="AK183" s="31">
        <v>324.024272</v>
      </c>
      <c r="AL183" s="31">
        <v>307.98532499999999</v>
      </c>
      <c r="AM183" s="31"/>
      <c r="AN183" s="31">
        <v>365.41647999999998</v>
      </c>
      <c r="AO183" s="31"/>
      <c r="AP183" s="31">
        <v>429.92677500000002</v>
      </c>
      <c r="AQ183" s="31">
        <v>255.61530500000003</v>
      </c>
      <c r="AR183" s="31">
        <v>160.38954200000001</v>
      </c>
      <c r="AS183" s="31">
        <v>188.940426</v>
      </c>
      <c r="AT183" s="31"/>
      <c r="AU183" s="31">
        <v>395.135761</v>
      </c>
      <c r="AV183" s="31"/>
      <c r="AW183" s="31">
        <v>449.74408900000003</v>
      </c>
      <c r="AX183" s="31">
        <v>273.371218</v>
      </c>
      <c r="AY183" s="31">
        <v>177.05941100000001</v>
      </c>
      <c r="AZ183" s="31">
        <v>204.89504299999996</v>
      </c>
      <c r="BA183" s="31"/>
      <c r="BB183" s="31">
        <v>270.79171600000001</v>
      </c>
      <c r="BC183" s="31"/>
      <c r="BD183" s="31">
        <v>351.32438300000001</v>
      </c>
      <c r="BE183" s="31">
        <v>155.187026</v>
      </c>
      <c r="BF183" s="31">
        <v>127.871443</v>
      </c>
      <c r="BG183" s="31">
        <v>147.88259500000001</v>
      </c>
      <c r="BH183" s="30">
        <v>163.15374200000002</v>
      </c>
      <c r="BI183" s="30">
        <v>44.121291999999983</v>
      </c>
      <c r="BJ183" s="30">
        <v>52.665272000000016</v>
      </c>
      <c r="BK183" s="30">
        <v>-121.427819</v>
      </c>
      <c r="BL183" s="30">
        <v>-402.82678299999998</v>
      </c>
      <c r="BM183" s="30"/>
      <c r="BN183" s="30">
        <v>730.96061899999995</v>
      </c>
      <c r="BO183" s="30">
        <v>1314.0351680000001</v>
      </c>
      <c r="BP183" s="30">
        <v>1436.946522</v>
      </c>
      <c r="BQ183" s="30">
        <v>2059.8422289999999</v>
      </c>
      <c r="BR183" s="30">
        <v>2395.9058479999999</v>
      </c>
      <c r="BS183" s="30"/>
      <c r="BT183" s="31">
        <v>853.30250400000023</v>
      </c>
      <c r="BU183" s="31">
        <v>142.03727699999996</v>
      </c>
      <c r="BV183" s="31">
        <v>134.97525799999997</v>
      </c>
      <c r="BW183" s="31">
        <v>72.863112999999998</v>
      </c>
      <c r="BX183" s="27">
        <v>655.11448200000007</v>
      </c>
      <c r="BZ183" s="27">
        <v>845.56638999999996</v>
      </c>
      <c r="CB183" s="27">
        <v>434.89641699999993</v>
      </c>
      <c r="CD183" s="27">
        <v>782.26544699999999</v>
      </c>
      <c r="CE183" s="27">
        <v>553.85018500000001</v>
      </c>
      <c r="CF183" s="27">
        <v>480.120924</v>
      </c>
      <c r="CG183" s="27">
        <v>434.89641699999993</v>
      </c>
      <c r="CI183" s="27">
        <v>1105.069761</v>
      </c>
      <c r="CJ183" s="27">
        <v>690.136616</v>
      </c>
      <c r="CK183" s="27">
        <v>690.136616</v>
      </c>
      <c r="CL183" s="27">
        <v>655.11448200000007</v>
      </c>
    </row>
    <row r="184" spans="1:90" ht="16.5" customHeight="1" x14ac:dyDescent="0.25">
      <c r="A184" s="50"/>
      <c r="B184" s="27" t="s">
        <v>272</v>
      </c>
      <c r="C184" s="51" t="s">
        <v>79</v>
      </c>
      <c r="D184" s="52" t="s">
        <v>34</v>
      </c>
      <c r="E184" s="53" t="s">
        <v>58</v>
      </c>
      <c r="F184" s="53"/>
      <c r="G184" s="53">
        <v>430.49582299999997</v>
      </c>
      <c r="H184" s="53">
        <v>681.053901</v>
      </c>
      <c r="I184" s="28" t="s">
        <v>58</v>
      </c>
      <c r="J184" s="47" t="s">
        <v>58</v>
      </c>
      <c r="K184" s="53" t="s">
        <v>58</v>
      </c>
      <c r="L184" s="53" t="s">
        <v>58</v>
      </c>
      <c r="M184" s="53">
        <v>-60.102116000000002</v>
      </c>
      <c r="N184" s="53">
        <v>178.82646099999999</v>
      </c>
      <c r="O184" s="28" t="s">
        <v>58</v>
      </c>
      <c r="P184" s="47" t="s">
        <v>58</v>
      </c>
      <c r="Q184" s="53" t="s">
        <v>58</v>
      </c>
      <c r="R184" s="53" t="s">
        <v>58</v>
      </c>
      <c r="S184" s="53">
        <v>-15.171692</v>
      </c>
      <c r="T184" s="53">
        <v>170.04576299999999</v>
      </c>
      <c r="U184" s="28" t="s">
        <v>58</v>
      </c>
      <c r="V184" s="29" t="s">
        <v>58</v>
      </c>
      <c r="W184" s="27"/>
      <c r="X184" s="27" t="s">
        <v>81</v>
      </c>
      <c r="Y184" s="27"/>
      <c r="Z184" s="27"/>
      <c r="AA184" s="30">
        <v>2710.8</v>
      </c>
      <c r="AB184" s="31"/>
      <c r="AC184" s="31">
        <v>1115.7369249999999</v>
      </c>
      <c r="AD184" s="31">
        <v>524.29352399999993</v>
      </c>
      <c r="AE184" s="31">
        <v>581.72160499999995</v>
      </c>
      <c r="AF184" s="31"/>
      <c r="AG184" s="31">
        <v>377.109804</v>
      </c>
      <c r="AH184" s="31"/>
      <c r="AI184" s="31">
        <v>47.074748999999997</v>
      </c>
      <c r="AJ184" s="31">
        <v>61.467334999999935</v>
      </c>
      <c r="AK184" s="31">
        <v>175.01239000000001</v>
      </c>
      <c r="AL184" s="31">
        <v>231.09420399999999</v>
      </c>
      <c r="AM184" s="31"/>
      <c r="AN184" s="31">
        <v>272.54559399999999</v>
      </c>
      <c r="AO184" s="31"/>
      <c r="AP184" s="31">
        <v>-69.175206000000003</v>
      </c>
      <c r="AQ184" s="31">
        <v>-14.211911000000043</v>
      </c>
      <c r="AR184" s="31">
        <v>107.52304599999999</v>
      </c>
      <c r="AS184" s="31">
        <v>170.018587</v>
      </c>
      <c r="AT184" s="31"/>
      <c r="AU184" s="31">
        <v>287.77245499999998</v>
      </c>
      <c r="AV184" s="31"/>
      <c r="AW184" s="31">
        <v>-60.102116000000002</v>
      </c>
      <c r="AX184" s="31">
        <v>-2.8003920000000413</v>
      </c>
      <c r="AY184" s="31">
        <v>115.73306500000002</v>
      </c>
      <c r="AZ184" s="31">
        <v>178.82646099999999</v>
      </c>
      <c r="BA184" s="31"/>
      <c r="BB184" s="31">
        <v>279.37452500000001</v>
      </c>
      <c r="BC184" s="31"/>
      <c r="BD184" s="31">
        <v>-15.171692</v>
      </c>
      <c r="BE184" s="31">
        <v>39.384333000000026</v>
      </c>
      <c r="BF184" s="31">
        <v>60.644551</v>
      </c>
      <c r="BG184" s="31">
        <v>170.04576299999999</v>
      </c>
      <c r="BH184" s="30">
        <v>-112.276355</v>
      </c>
      <c r="BI184" s="30">
        <v>0.40122800000000325</v>
      </c>
      <c r="BJ184" s="30">
        <v>61.001591000000005</v>
      </c>
      <c r="BK184" s="30">
        <v>158.09435000000002</v>
      </c>
      <c r="BL184" s="30">
        <v>149.71676199999999</v>
      </c>
      <c r="BM184" s="30"/>
      <c r="BN184" s="30">
        <v>460.55777599999999</v>
      </c>
      <c r="BO184" s="30">
        <v>692.55915300000004</v>
      </c>
      <c r="BP184" s="30">
        <v>755.43534599999998</v>
      </c>
      <c r="BQ184" s="30">
        <v>801.19194000000005</v>
      </c>
      <c r="BR184" s="30">
        <v>989.14973599999996</v>
      </c>
      <c r="BS184" s="30"/>
      <c r="BT184" s="31">
        <v>383.87091100000009</v>
      </c>
      <c r="BU184" s="31">
        <v>53.616126999999949</v>
      </c>
      <c r="BV184" s="31">
        <v>55.770164000000001</v>
      </c>
      <c r="BW184" s="31">
        <v>42.363453000000007</v>
      </c>
      <c r="BX184" s="27">
        <v>461.18207800000005</v>
      </c>
      <c r="BZ184" s="27">
        <v>400.70512799999995</v>
      </c>
      <c r="CB184" s="27">
        <v>448.43028199999998</v>
      </c>
      <c r="CD184" s="27">
        <v>254.90295500000002</v>
      </c>
      <c r="CE184" s="27">
        <v>379.40340900000001</v>
      </c>
      <c r="CF184" s="27">
        <v>470.53686699999997</v>
      </c>
      <c r="CG184" s="27">
        <v>448.43028199999998</v>
      </c>
      <c r="CI184" s="27">
        <v>231.65701799999997</v>
      </c>
      <c r="CJ184" s="27">
        <v>523.29901600000005</v>
      </c>
      <c r="CK184" s="27">
        <v>523.29901600000005</v>
      </c>
      <c r="CL184" s="27">
        <v>461.18207800000005</v>
      </c>
    </row>
    <row r="185" spans="1:90" ht="16.5" customHeight="1" x14ac:dyDescent="0.25">
      <c r="A185" s="50"/>
      <c r="B185" s="27" t="s">
        <v>92</v>
      </c>
      <c r="C185" s="51">
        <v>0</v>
      </c>
      <c r="D185" s="52" t="s">
        <v>34</v>
      </c>
      <c r="E185" s="53">
        <v>2826</v>
      </c>
      <c r="F185" s="53"/>
      <c r="G185" s="53">
        <v>3986.9160000000002</v>
      </c>
      <c r="H185" s="53">
        <v>2350.576</v>
      </c>
      <c r="I185" s="28" t="s">
        <v>58</v>
      </c>
      <c r="J185" s="47" t="s">
        <v>58</v>
      </c>
      <c r="K185" s="53">
        <v>921.56106</v>
      </c>
      <c r="L185" s="53" t="s">
        <v>58</v>
      </c>
      <c r="M185" s="53">
        <v>1017.249</v>
      </c>
      <c r="N185" s="53">
        <v>1172.7830000000001</v>
      </c>
      <c r="O185" s="28" t="s">
        <v>58</v>
      </c>
      <c r="P185" s="47" t="s">
        <v>58</v>
      </c>
      <c r="Q185" s="53">
        <v>908.75637338918159</v>
      </c>
      <c r="R185" s="53" t="s">
        <v>58</v>
      </c>
      <c r="S185" s="53">
        <v>925.36699999999996</v>
      </c>
      <c r="T185" s="53">
        <v>678.05600000000004</v>
      </c>
      <c r="U185" s="28" t="s">
        <v>58</v>
      </c>
      <c r="V185" s="29" t="s">
        <v>58</v>
      </c>
      <c r="W185" s="27"/>
      <c r="X185" s="27" t="s">
        <v>81</v>
      </c>
      <c r="Y185" s="27"/>
      <c r="Z185" s="27"/>
      <c r="AA185" s="30">
        <v>32186</v>
      </c>
      <c r="AB185" s="31"/>
      <c r="AC185" s="31">
        <v>4522.808</v>
      </c>
      <c r="AD185" s="31">
        <v>2374.3679999999995</v>
      </c>
      <c r="AE185" s="31">
        <v>869.072</v>
      </c>
      <c r="AF185" s="31"/>
      <c r="AG185" s="31">
        <v>2391.2199999999998</v>
      </c>
      <c r="AH185" s="31"/>
      <c r="AI185" s="31">
        <v>2072.7660000000001</v>
      </c>
      <c r="AJ185" s="31">
        <v>1536.0729999999999</v>
      </c>
      <c r="AK185" s="31">
        <v>615.60799999999995</v>
      </c>
      <c r="AL185" s="31">
        <v>1393.933</v>
      </c>
      <c r="AM185" s="31"/>
      <c r="AN185" s="31">
        <v>2027.1869999999999</v>
      </c>
      <c r="AO185" s="31"/>
      <c r="AP185" s="31">
        <v>1011.802</v>
      </c>
      <c r="AQ185" s="31">
        <v>1185.8820000000001</v>
      </c>
      <c r="AR185" s="31">
        <v>387.52699999999999</v>
      </c>
      <c r="AS185" s="31">
        <v>1162.451</v>
      </c>
      <c r="AT185" s="31"/>
      <c r="AU185" s="31">
        <v>2039.442</v>
      </c>
      <c r="AV185" s="31"/>
      <c r="AW185" s="31">
        <v>1017.249</v>
      </c>
      <c r="AX185" s="31">
        <v>1192.1130000000001</v>
      </c>
      <c r="AY185" s="31">
        <v>392.69700000000006</v>
      </c>
      <c r="AZ185" s="31">
        <v>1172.7830000000001</v>
      </c>
      <c r="BA185" s="31"/>
      <c r="BB185" s="31">
        <v>1449.2090000000001</v>
      </c>
      <c r="BC185" s="31"/>
      <c r="BD185" s="31">
        <v>925.36699999999996</v>
      </c>
      <c r="BE185" s="31">
        <v>952.92799999999988</v>
      </c>
      <c r="BF185" s="31">
        <v>639.25599999999997</v>
      </c>
      <c r="BG185" s="31">
        <v>678.05600000000004</v>
      </c>
      <c r="BH185" s="30">
        <v>2945.3199999999997</v>
      </c>
      <c r="BI185" s="30">
        <v>-627.47299999999996</v>
      </c>
      <c r="BJ185" s="30">
        <v>1493.3959999999997</v>
      </c>
      <c r="BK185" s="30">
        <v>-5.7190000000000509</v>
      </c>
      <c r="BL185" s="30">
        <v>-1385.7879999999996</v>
      </c>
      <c r="BM185" s="30"/>
      <c r="BN185" s="30">
        <v>14764.192999999999</v>
      </c>
      <c r="BO185" s="30">
        <v>16950.451000000001</v>
      </c>
      <c r="BP185" s="30">
        <v>17589.706999999999</v>
      </c>
      <c r="BQ185" s="30">
        <v>18542.634999999998</v>
      </c>
      <c r="BR185" s="30">
        <v>18429.8</v>
      </c>
      <c r="BS185" s="30"/>
      <c r="BT185" s="31">
        <v>992.97400000000016</v>
      </c>
      <c r="BU185" s="31">
        <v>528.94500000000005</v>
      </c>
      <c r="BV185" s="31">
        <v>92.258999999999958</v>
      </c>
      <c r="BW185" s="31">
        <v>296.90199999999999</v>
      </c>
      <c r="BX185" s="27">
        <v>3094.77</v>
      </c>
      <c r="BZ185" s="27">
        <v>3624.252</v>
      </c>
      <c r="CB185" s="27">
        <v>2123.1729999999998</v>
      </c>
      <c r="CD185" s="27">
        <v>3195.607</v>
      </c>
      <c r="CE185" s="27">
        <v>3041.393</v>
      </c>
      <c r="CF185" s="27">
        <v>2405.623</v>
      </c>
      <c r="CG185" s="27">
        <v>2123.1729999999998</v>
      </c>
      <c r="CI185" s="27">
        <v>3774.8420000000001</v>
      </c>
      <c r="CJ185" s="27">
        <v>2958.5219999999999</v>
      </c>
      <c r="CK185" s="27">
        <v>2958.5219999999999</v>
      </c>
      <c r="CL185" s="27">
        <v>3094.77</v>
      </c>
    </row>
    <row r="186" spans="1:90" ht="16.5" customHeight="1" x14ac:dyDescent="0.25">
      <c r="A186" s="50"/>
      <c r="B186" s="27" t="s">
        <v>273</v>
      </c>
      <c r="C186" s="51" t="s">
        <v>79</v>
      </c>
      <c r="D186" s="52" t="s">
        <v>34</v>
      </c>
      <c r="E186" s="53" t="s">
        <v>58</v>
      </c>
      <c r="F186" s="53"/>
      <c r="G186" s="53">
        <v>1145.091942</v>
      </c>
      <c r="H186" s="53"/>
      <c r="I186" s="28" t="s">
        <v>58</v>
      </c>
      <c r="J186" s="47" t="s">
        <v>58</v>
      </c>
      <c r="K186" s="53" t="s">
        <v>58</v>
      </c>
      <c r="L186" s="53" t="s">
        <v>58</v>
      </c>
      <c r="M186" s="53">
        <v>108.646542</v>
      </c>
      <c r="N186" s="53" t="s">
        <v>58</v>
      </c>
      <c r="O186" s="28" t="s">
        <v>58</v>
      </c>
      <c r="P186" s="47" t="s">
        <v>58</v>
      </c>
      <c r="Q186" s="53" t="s">
        <v>58</v>
      </c>
      <c r="R186" s="53" t="s">
        <v>58</v>
      </c>
      <c r="S186" s="53">
        <v>54.360672000000001</v>
      </c>
      <c r="T186" s="53" t="s">
        <v>58</v>
      </c>
      <c r="U186" s="28" t="s">
        <v>58</v>
      </c>
      <c r="V186" s="29" t="s">
        <v>58</v>
      </c>
      <c r="W186" s="27"/>
      <c r="X186" s="27" t="s">
        <v>81</v>
      </c>
      <c r="Y186" s="27"/>
      <c r="Z186" s="27"/>
      <c r="AA186" s="30">
        <v>4959.5</v>
      </c>
      <c r="AB186" s="31"/>
      <c r="AC186" s="31"/>
      <c r="AD186" s="31">
        <v>1114.2387180000001</v>
      </c>
      <c r="AE186" s="31"/>
      <c r="AF186" s="31"/>
      <c r="AG186" s="31"/>
      <c r="AH186" s="31"/>
      <c r="AI186" s="31">
        <v>207.01802399999997</v>
      </c>
      <c r="AJ186" s="31">
        <v>135.84080800000004</v>
      </c>
      <c r="AK186" s="31"/>
      <c r="AL186" s="31"/>
      <c r="AM186" s="31"/>
      <c r="AN186" s="31"/>
      <c r="AO186" s="31"/>
      <c r="AP186" s="31">
        <v>104.541737</v>
      </c>
      <c r="AQ186" s="31">
        <v>38.942347999999981</v>
      </c>
      <c r="AR186" s="31"/>
      <c r="AS186" s="31"/>
      <c r="AT186" s="31"/>
      <c r="AU186" s="31"/>
      <c r="AV186" s="31"/>
      <c r="AW186" s="31">
        <v>108.646542</v>
      </c>
      <c r="AX186" s="31">
        <v>42.89140399999998</v>
      </c>
      <c r="AY186" s="31"/>
      <c r="AZ186" s="31"/>
      <c r="BA186" s="31"/>
      <c r="BB186" s="31"/>
      <c r="BC186" s="31"/>
      <c r="BD186" s="31">
        <v>54.360672000000001</v>
      </c>
      <c r="BE186" s="31">
        <v>22.568477999999999</v>
      </c>
      <c r="BF186" s="31"/>
      <c r="BG186" s="31"/>
      <c r="BH186" s="30"/>
      <c r="BI186" s="30"/>
      <c r="BJ186" s="30">
        <v>1153.0822160000002</v>
      </c>
      <c r="BK186" s="30">
        <v>1011.804938</v>
      </c>
      <c r="BL186" s="30">
        <v>473.47093199999995</v>
      </c>
      <c r="BM186" s="30"/>
      <c r="BN186" s="30"/>
      <c r="BO186" s="30"/>
      <c r="BP186" s="30">
        <v>286.006461</v>
      </c>
      <c r="BQ186" s="30">
        <v>305.12832100000003</v>
      </c>
      <c r="BR186" s="30">
        <v>1302.324351</v>
      </c>
      <c r="BS186" s="30"/>
      <c r="BT186" s="31">
        <v>570.21459799999991</v>
      </c>
      <c r="BU186" s="31"/>
      <c r="BV186" s="31"/>
      <c r="BW186" s="31"/>
      <c r="BZ186" s="27">
        <v>478.46821499999999</v>
      </c>
      <c r="CD186" s="27">
        <v>273.81528700000001</v>
      </c>
      <c r="CE186" s="27">
        <v>224.35916900000001</v>
      </c>
      <c r="CF186" s="27">
        <v>206.86724100000001</v>
      </c>
      <c r="CI186" s="27">
        <v>460.47468299999991</v>
      </c>
      <c r="CJ186" s="27">
        <v>507.30440000000004</v>
      </c>
      <c r="CK186" s="27">
        <v>507.30440000000004</v>
      </c>
    </row>
    <row r="187" spans="1:90" ht="16.5" customHeight="1" x14ac:dyDescent="0.25">
      <c r="A187" s="50"/>
      <c r="B187" s="27" t="s">
        <v>274</v>
      </c>
      <c r="C187" s="51" t="s">
        <v>79</v>
      </c>
      <c r="D187" s="52" t="s">
        <v>34</v>
      </c>
      <c r="E187" s="53" t="s">
        <v>58</v>
      </c>
      <c r="F187" s="53"/>
      <c r="G187" s="53">
        <v>175.11821399999999</v>
      </c>
      <c r="H187" s="53">
        <v>140.394049</v>
      </c>
      <c r="I187" s="28" t="s">
        <v>58</v>
      </c>
      <c r="J187" s="47" t="s">
        <v>58</v>
      </c>
      <c r="K187" s="53" t="s">
        <v>58</v>
      </c>
      <c r="L187" s="53" t="s">
        <v>58</v>
      </c>
      <c r="M187" s="53">
        <v>69.512851999999995</v>
      </c>
      <c r="N187" s="53">
        <v>40.481324000000001</v>
      </c>
      <c r="O187" s="28" t="s">
        <v>58</v>
      </c>
      <c r="P187" s="47" t="s">
        <v>58</v>
      </c>
      <c r="Q187" s="53" t="s">
        <v>58</v>
      </c>
      <c r="R187" s="53" t="s">
        <v>58</v>
      </c>
      <c r="S187" s="53">
        <v>54.737704999999991</v>
      </c>
      <c r="T187" s="53">
        <v>23.292071</v>
      </c>
      <c r="U187" s="28" t="s">
        <v>58</v>
      </c>
      <c r="V187" s="29" t="s">
        <v>58</v>
      </c>
      <c r="W187" s="27"/>
      <c r="X187" s="27" t="s">
        <v>81</v>
      </c>
      <c r="Y187" s="27"/>
      <c r="Z187" s="27"/>
      <c r="AA187" s="30">
        <v>3385.152</v>
      </c>
      <c r="AB187" s="31"/>
      <c r="AC187" s="31">
        <v>280.51793500000002</v>
      </c>
      <c r="AD187" s="31">
        <v>134.74317300000001</v>
      </c>
      <c r="AE187" s="31">
        <v>166.14954700000001</v>
      </c>
      <c r="AF187" s="31"/>
      <c r="AG187" s="31">
        <v>191.997028</v>
      </c>
      <c r="AH187" s="31"/>
      <c r="AI187" s="31">
        <v>96.883099000000016</v>
      </c>
      <c r="AJ187" s="31">
        <v>81.649710000000027</v>
      </c>
      <c r="AK187" s="31">
        <v>114.548451</v>
      </c>
      <c r="AL187" s="31">
        <v>90.817724999999996</v>
      </c>
      <c r="AM187" s="31"/>
      <c r="AN187" s="31">
        <v>88.473810999999998</v>
      </c>
      <c r="AO187" s="31"/>
      <c r="AP187" s="31">
        <v>67.152569999999997</v>
      </c>
      <c r="AQ187" s="31">
        <v>44.24213800000004</v>
      </c>
      <c r="AR187" s="31">
        <v>60.162861999999997</v>
      </c>
      <c r="AS187" s="31">
        <v>33.961427</v>
      </c>
      <c r="AT187" s="31"/>
      <c r="AU187" s="31">
        <v>91.177254000000005</v>
      </c>
      <c r="AV187" s="31"/>
      <c r="AW187" s="31">
        <v>69.512851999999995</v>
      </c>
      <c r="AX187" s="31">
        <v>47.350568000000038</v>
      </c>
      <c r="AY187" s="31">
        <v>60.872733000000004</v>
      </c>
      <c r="AZ187" s="31">
        <v>40.481324000000001</v>
      </c>
      <c r="BA187" s="31"/>
      <c r="BB187" s="31">
        <v>53.797910000000002</v>
      </c>
      <c r="BC187" s="31"/>
      <c r="BD187" s="31">
        <v>54.737704999999991</v>
      </c>
      <c r="BE187" s="31">
        <v>29.069296999999992</v>
      </c>
      <c r="BF187" s="31">
        <v>43.764550999999997</v>
      </c>
      <c r="BG187" s="31">
        <v>23.292071</v>
      </c>
      <c r="BH187" s="30"/>
      <c r="BI187" s="30">
        <v>12.036304999999999</v>
      </c>
      <c r="BJ187" s="30">
        <v>17.122558000000005</v>
      </c>
      <c r="BK187" s="30">
        <v>34.553024000000008</v>
      </c>
      <c r="BL187" s="30">
        <v>27.823690999999997</v>
      </c>
      <c r="BM187" s="30"/>
      <c r="BN187" s="30"/>
      <c r="BO187" s="30">
        <v>245.34791799999999</v>
      </c>
      <c r="BP187" s="30">
        <v>287.53534999999999</v>
      </c>
      <c r="BQ187" s="30">
        <v>402.01111100000003</v>
      </c>
      <c r="BR187" s="30">
        <v>459.31023800000003</v>
      </c>
      <c r="BS187" s="30"/>
      <c r="BT187" s="31">
        <v>142.57457399999998</v>
      </c>
      <c r="BU187" s="31">
        <v>16.233621999999997</v>
      </c>
      <c r="BV187" s="31">
        <v>27.85254900000001</v>
      </c>
      <c r="BW187" s="31">
        <v>17.170516999999997</v>
      </c>
      <c r="BX187" s="27">
        <v>187.21845500000001</v>
      </c>
      <c r="BZ187" s="27">
        <v>199.40055500000005</v>
      </c>
      <c r="CB187" s="27">
        <v>79.344399999999993</v>
      </c>
      <c r="CD187" s="27">
        <v>155.49239900000001</v>
      </c>
      <c r="CE187" s="27">
        <v>126.63175799999999</v>
      </c>
      <c r="CF187" s="27">
        <v>125.42023</v>
      </c>
      <c r="CG187" s="27">
        <v>79.344399999999993</v>
      </c>
      <c r="CI187" s="27">
        <v>218.21747700000003</v>
      </c>
      <c r="CJ187" s="27">
        <v>231.85756599999999</v>
      </c>
      <c r="CK187" s="27">
        <v>231.85756599999999</v>
      </c>
      <c r="CL187" s="27">
        <v>187.21845500000001</v>
      </c>
    </row>
    <row r="188" spans="1:90" ht="16.5" customHeight="1" x14ac:dyDescent="0.25">
      <c r="A188" s="50"/>
      <c r="B188" s="27" t="s">
        <v>275</v>
      </c>
      <c r="C188" s="51" t="s">
        <v>79</v>
      </c>
      <c r="D188" s="52" t="s">
        <v>34</v>
      </c>
      <c r="E188" s="53" t="s">
        <v>58</v>
      </c>
      <c r="F188" s="53"/>
      <c r="G188" s="53">
        <v>41.595435999999999</v>
      </c>
      <c r="H188" s="53">
        <v>44.655096999999998</v>
      </c>
      <c r="I188" s="28" t="s">
        <v>58</v>
      </c>
      <c r="J188" s="47" t="s">
        <v>58</v>
      </c>
      <c r="K188" s="53" t="s">
        <v>58</v>
      </c>
      <c r="L188" s="53" t="s">
        <v>58</v>
      </c>
      <c r="M188" s="53">
        <v>-3.3298909999999999</v>
      </c>
      <c r="N188" s="53">
        <v>6.596750000000001</v>
      </c>
      <c r="O188" s="28" t="s">
        <v>58</v>
      </c>
      <c r="P188" s="47" t="s">
        <v>58</v>
      </c>
      <c r="Q188" s="53" t="s">
        <v>58</v>
      </c>
      <c r="R188" s="53" t="s">
        <v>58</v>
      </c>
      <c r="S188" s="53">
        <v>-3.4473060000000002</v>
      </c>
      <c r="T188" s="53">
        <v>3.946933</v>
      </c>
      <c r="U188" s="28" t="s">
        <v>58</v>
      </c>
      <c r="V188" s="29" t="s">
        <v>58</v>
      </c>
      <c r="W188" s="27"/>
      <c r="X188" s="27" t="s">
        <v>81</v>
      </c>
      <c r="Y188" s="27"/>
      <c r="Z188" s="27"/>
      <c r="AA188" s="30">
        <v>1959</v>
      </c>
      <c r="AB188" s="31"/>
      <c r="AC188" s="31">
        <v>116.193727</v>
      </c>
      <c r="AD188" s="31">
        <v>82.733452999999997</v>
      </c>
      <c r="AE188" s="31">
        <v>53.647790999999998</v>
      </c>
      <c r="AF188" s="31"/>
      <c r="AG188" s="31">
        <v>29.911498999999999</v>
      </c>
      <c r="AH188" s="31"/>
      <c r="AI188" s="31">
        <v>11.149896</v>
      </c>
      <c r="AJ188" s="31">
        <v>9.3654949999999957</v>
      </c>
      <c r="AK188" s="31">
        <v>11.836712</v>
      </c>
      <c r="AL188" s="31">
        <v>16.838027</v>
      </c>
      <c r="AM188" s="31"/>
      <c r="AN188" s="31">
        <v>10.629238000000001</v>
      </c>
      <c r="AO188" s="31"/>
      <c r="AP188" s="31">
        <v>-4.4730379999999998</v>
      </c>
      <c r="AQ188" s="31">
        <v>-3.3568990000000003</v>
      </c>
      <c r="AR188" s="31">
        <v>-1.58345</v>
      </c>
      <c r="AS188" s="31">
        <v>5.7606799999999998</v>
      </c>
      <c r="AT188" s="31"/>
      <c r="AU188" s="31">
        <v>12.30747</v>
      </c>
      <c r="AV188" s="31"/>
      <c r="AW188" s="31">
        <v>-3.3298909999999999</v>
      </c>
      <c r="AX188" s="31">
        <v>-2.4530030000000003</v>
      </c>
      <c r="AY188" s="31">
        <v>-0.74903800000000098</v>
      </c>
      <c r="AZ188" s="31">
        <v>6.596750000000001</v>
      </c>
      <c r="BA188" s="31"/>
      <c r="BB188" s="31">
        <v>5.0454970000000001</v>
      </c>
      <c r="BC188" s="31"/>
      <c r="BD188" s="31">
        <v>-3.4473060000000002</v>
      </c>
      <c r="BE188" s="31">
        <v>0.64036599999999932</v>
      </c>
      <c r="BF188" s="31">
        <v>8.0725000000000005E-2</v>
      </c>
      <c r="BG188" s="31">
        <v>3.946933</v>
      </c>
      <c r="BH188" s="30">
        <v>36.849484000000004</v>
      </c>
      <c r="BI188" s="30">
        <v>32.947738999999999</v>
      </c>
      <c r="BJ188" s="30">
        <v>33.723917</v>
      </c>
      <c r="BK188" s="30">
        <v>30.043465999999999</v>
      </c>
      <c r="BL188" s="30">
        <v>30.375401</v>
      </c>
      <c r="BM188" s="30"/>
      <c r="BN188" s="30">
        <v>100.040104</v>
      </c>
      <c r="BO188" s="30">
        <v>140.30834899999999</v>
      </c>
      <c r="BP188" s="30">
        <v>135.74209500000001</v>
      </c>
      <c r="BQ188" s="30">
        <v>231.47239400000001</v>
      </c>
      <c r="BR188" s="30">
        <v>227.348536</v>
      </c>
      <c r="BS188" s="30"/>
      <c r="BT188" s="31">
        <v>53.685295999999994</v>
      </c>
      <c r="BU188" s="31">
        <v>9.6780879999999989</v>
      </c>
      <c r="BV188" s="31">
        <v>2.5763770000000008</v>
      </c>
      <c r="BW188" s="31">
        <v>5.0589499999999994</v>
      </c>
      <c r="BX188" s="27">
        <v>32.441926000000002</v>
      </c>
      <c r="BZ188" s="27">
        <v>9.1054289999999991</v>
      </c>
      <c r="CB188" s="27">
        <v>5.297486000000001</v>
      </c>
      <c r="CD188" s="27">
        <v>1.2207179999999993</v>
      </c>
      <c r="CE188" s="27">
        <v>5.7665879999999996</v>
      </c>
      <c r="CF188" s="27">
        <v>7.3276950000000003</v>
      </c>
      <c r="CG188" s="27">
        <v>5.297486000000001</v>
      </c>
      <c r="CI188" s="27">
        <v>6.481799999999982E-2</v>
      </c>
      <c r="CJ188" s="27">
        <v>22.014800000000001</v>
      </c>
      <c r="CK188" s="27">
        <v>22.014800000000001</v>
      </c>
      <c r="CL188" s="27">
        <v>32.441926000000002</v>
      </c>
    </row>
    <row r="189" spans="1:90" ht="16.5" customHeight="1" x14ac:dyDescent="0.25">
      <c r="A189" s="50"/>
      <c r="B189" s="27" t="s">
        <v>93</v>
      </c>
      <c r="C189" s="51">
        <v>0</v>
      </c>
      <c r="D189" s="52" t="s">
        <v>34</v>
      </c>
      <c r="E189" s="53">
        <v>20019</v>
      </c>
      <c r="F189" s="53"/>
      <c r="G189" s="53">
        <v>17489.258999999998</v>
      </c>
      <c r="H189" s="53">
        <v>12576.25</v>
      </c>
      <c r="I189" s="28" t="s">
        <v>58</v>
      </c>
      <c r="J189" s="47" t="s">
        <v>58</v>
      </c>
      <c r="K189" s="53">
        <v>3063.7179999999998</v>
      </c>
      <c r="L189" s="53" t="s">
        <v>58</v>
      </c>
      <c r="M189" s="53">
        <v>2362.7419999999997</v>
      </c>
      <c r="N189" s="53">
        <v>3114.7809999999999</v>
      </c>
      <c r="O189" s="28" t="s">
        <v>58</v>
      </c>
      <c r="P189" s="47" t="s">
        <v>58</v>
      </c>
      <c r="Q189" s="53">
        <v>3217.41</v>
      </c>
      <c r="R189" s="53" t="s">
        <v>58</v>
      </c>
      <c r="S189" s="53">
        <v>3814.0239999999999</v>
      </c>
      <c r="T189" s="53">
        <v>-4485.6450000000004</v>
      </c>
      <c r="U189" s="28" t="s">
        <v>58</v>
      </c>
      <c r="V189" s="29" t="s">
        <v>58</v>
      </c>
      <c r="W189" s="27"/>
      <c r="X189" s="27" t="s">
        <v>81</v>
      </c>
      <c r="Y189" s="27"/>
      <c r="Z189" s="27"/>
      <c r="AA189" s="30">
        <v>193800</v>
      </c>
      <c r="AB189" s="31"/>
      <c r="AC189" s="31">
        <v>24045.792000000001</v>
      </c>
      <c r="AD189" s="31">
        <v>17560.340999999993</v>
      </c>
      <c r="AE189" s="31">
        <v>20197.873</v>
      </c>
      <c r="AF189" s="31"/>
      <c r="AG189" s="31">
        <v>6029.7470000000003</v>
      </c>
      <c r="AH189" s="31"/>
      <c r="AI189" s="31">
        <v>3416.893</v>
      </c>
      <c r="AJ189" s="31">
        <v>3704.3809999999994</v>
      </c>
      <c r="AK189" s="31">
        <v>4563.1210000000001</v>
      </c>
      <c r="AL189" s="31">
        <v>3320.1239999999998</v>
      </c>
      <c r="AM189" s="31"/>
      <c r="AN189" s="31">
        <v>5072.57</v>
      </c>
      <c r="AO189" s="31"/>
      <c r="AP189" s="31">
        <v>2001.4749999999999</v>
      </c>
      <c r="AQ189" s="31">
        <v>3248.5429999999997</v>
      </c>
      <c r="AR189" s="31">
        <v>4153.607</v>
      </c>
      <c r="AS189" s="31">
        <v>2765.7730000000001</v>
      </c>
      <c r="AT189" s="31"/>
      <c r="AU189" s="31">
        <v>5757.1769999999997</v>
      </c>
      <c r="AV189" s="31"/>
      <c r="AW189" s="31">
        <v>2362.7419999999997</v>
      </c>
      <c r="AX189" s="31">
        <v>3661.7129999999997</v>
      </c>
      <c r="AY189" s="31">
        <v>4567.3069999999998</v>
      </c>
      <c r="AZ189" s="31">
        <v>3114.7809999999999</v>
      </c>
      <c r="BA189" s="31"/>
      <c r="BB189" s="31">
        <v>-4977.1949999999997</v>
      </c>
      <c r="BC189" s="31"/>
      <c r="BD189" s="31">
        <v>3814.0239999999999</v>
      </c>
      <c r="BE189" s="31">
        <v>5065.6490000000003</v>
      </c>
      <c r="BF189" s="31">
        <v>1872.8530000000001</v>
      </c>
      <c r="BG189" s="31">
        <v>-4485.6450000000004</v>
      </c>
      <c r="BH189" s="30">
        <v>-26198.119000000002</v>
      </c>
      <c r="BI189" s="30">
        <v>-43151.345000000001</v>
      </c>
      <c r="BJ189" s="30">
        <v>-41378.535000000003</v>
      </c>
      <c r="BK189" s="30">
        <v>-43304.66</v>
      </c>
      <c r="BL189" s="30">
        <v>-45173.48</v>
      </c>
      <c r="BM189" s="30"/>
      <c r="BN189" s="30">
        <v>56538.864000000001</v>
      </c>
      <c r="BO189" s="30">
        <v>106604.086</v>
      </c>
      <c r="BP189" s="30">
        <v>116946.76</v>
      </c>
      <c r="BQ189" s="30">
        <v>122407.26700000001</v>
      </c>
      <c r="BR189" s="30">
        <v>128043.607</v>
      </c>
      <c r="BS189" s="30"/>
      <c r="BT189" s="31">
        <v>9649.5969999999979</v>
      </c>
      <c r="BU189" s="31">
        <v>2175.0539999999996</v>
      </c>
      <c r="BV189" s="31">
        <v>655.13100000000009</v>
      </c>
      <c r="BW189" s="31">
        <v>685.80400000000009</v>
      </c>
      <c r="BX189" s="27">
        <v>9785.101999999999</v>
      </c>
      <c r="BZ189" s="27">
        <v>13986.197</v>
      </c>
      <c r="CB189" s="27">
        <v>-3006.097999999999</v>
      </c>
      <c r="CD189" s="27">
        <v>6266.8810000000003</v>
      </c>
      <c r="CE189" s="27">
        <v>1961.307</v>
      </c>
      <c r="CF189" s="27">
        <v>-2276.2700000000004</v>
      </c>
      <c r="CG189" s="27">
        <v>-3006.097999999999</v>
      </c>
      <c r="CI189" s="27">
        <v>13706.543</v>
      </c>
      <c r="CJ189" s="27">
        <v>12177.355</v>
      </c>
      <c r="CK189" s="27">
        <v>12177.355</v>
      </c>
      <c r="CL189" s="27">
        <v>9785.101999999999</v>
      </c>
    </row>
    <row r="190" spans="1:90" ht="16.5" customHeight="1" x14ac:dyDescent="0.25">
      <c r="A190" s="50"/>
      <c r="B190" s="27" t="s">
        <v>276</v>
      </c>
      <c r="C190" s="51" t="s">
        <v>79</v>
      </c>
      <c r="D190" s="52" t="s">
        <v>34</v>
      </c>
      <c r="E190" s="53" t="s">
        <v>58</v>
      </c>
      <c r="F190" s="53"/>
      <c r="G190" s="53">
        <v>72.549007000000003</v>
      </c>
      <c r="H190" s="53">
        <v>114.358166</v>
      </c>
      <c r="I190" s="28" t="s">
        <v>58</v>
      </c>
      <c r="J190" s="47" t="s">
        <v>58</v>
      </c>
      <c r="K190" s="53" t="s">
        <v>58</v>
      </c>
      <c r="L190" s="53" t="s">
        <v>58</v>
      </c>
      <c r="M190" s="53">
        <v>13.201236</v>
      </c>
      <c r="N190" s="53">
        <v>22.021812000000001</v>
      </c>
      <c r="O190" s="28" t="s">
        <v>58</v>
      </c>
      <c r="P190" s="47" t="s">
        <v>58</v>
      </c>
      <c r="Q190" s="53" t="s">
        <v>58</v>
      </c>
      <c r="R190" s="53" t="s">
        <v>58</v>
      </c>
      <c r="S190" s="53">
        <v>3.2511359999999998</v>
      </c>
      <c r="T190" s="53">
        <v>9.5091839999999994</v>
      </c>
      <c r="U190" s="28" t="s">
        <v>58</v>
      </c>
      <c r="V190" s="29" t="s">
        <v>58</v>
      </c>
      <c r="W190" s="27"/>
      <c r="X190" s="27" t="s">
        <v>81</v>
      </c>
      <c r="Y190" s="27"/>
      <c r="Z190" s="27"/>
      <c r="AA190" s="30">
        <v>1214.72</v>
      </c>
      <c r="AB190" s="31"/>
      <c r="AC190" s="31">
        <v>149.55995100000001</v>
      </c>
      <c r="AD190" s="31">
        <v>-102.14281600000004</v>
      </c>
      <c r="AE190" s="31">
        <v>141.96930699999999</v>
      </c>
      <c r="AF190" s="31"/>
      <c r="AG190" s="31">
        <v>45.505431999999999</v>
      </c>
      <c r="AH190" s="31"/>
      <c r="AI190" s="31">
        <v>18.277699999999999</v>
      </c>
      <c r="AJ190" s="31">
        <v>7.7706769999999921</v>
      </c>
      <c r="AK190" s="31">
        <v>37.166739</v>
      </c>
      <c r="AL190" s="31">
        <v>26.41028</v>
      </c>
      <c r="AM190" s="31"/>
      <c r="AN190" s="31">
        <v>36.601151999999999</v>
      </c>
      <c r="AO190" s="31"/>
      <c r="AP190" s="31">
        <v>11.054862999999999</v>
      </c>
      <c r="AQ190" s="31">
        <v>0.66371800000000292</v>
      </c>
      <c r="AR190" s="31">
        <v>30.953081999999998</v>
      </c>
      <c r="AS190" s="31">
        <v>20.785678000000001</v>
      </c>
      <c r="AT190" s="31"/>
      <c r="AU190" s="31">
        <v>38.966126000000003</v>
      </c>
      <c r="AV190" s="31"/>
      <c r="AW190" s="31">
        <v>13.201236</v>
      </c>
      <c r="AX190" s="31">
        <v>2.6650160000000014</v>
      </c>
      <c r="AY190" s="31">
        <v>32.630866999999995</v>
      </c>
      <c r="AZ190" s="31">
        <v>22.021812000000001</v>
      </c>
      <c r="BA190" s="31"/>
      <c r="BB190" s="31">
        <v>7.3359179999999986</v>
      </c>
      <c r="BC190" s="31"/>
      <c r="BD190" s="31">
        <v>3.2511359999999998</v>
      </c>
      <c r="BE190" s="31">
        <v>29.177521999999996</v>
      </c>
      <c r="BF190" s="31">
        <v>21.095013000000002</v>
      </c>
      <c r="BG190" s="31">
        <v>9.5091839999999994</v>
      </c>
      <c r="BH190" s="30"/>
      <c r="BI190" s="30">
        <v>95.683676999999989</v>
      </c>
      <c r="BJ190" s="30">
        <v>92.271366000000015</v>
      </c>
      <c r="BK190" s="30">
        <v>93.137078000000002</v>
      </c>
      <c r="BL190" s="30">
        <v>155.865815</v>
      </c>
      <c r="BM190" s="30"/>
      <c r="BN190" s="30"/>
      <c r="BO190" s="30">
        <v>187.843053</v>
      </c>
      <c r="BP190" s="30">
        <v>208.47395399999999</v>
      </c>
      <c r="BQ190" s="30">
        <v>238.474864</v>
      </c>
      <c r="BR190" s="30">
        <v>240.15973600000001</v>
      </c>
      <c r="BS190" s="30"/>
      <c r="BT190" s="31">
        <v>32.637553000000011</v>
      </c>
      <c r="BU190" s="31">
        <v>10.778509999999999</v>
      </c>
      <c r="BV190" s="31"/>
      <c r="BW190" s="31"/>
      <c r="BX190" s="27">
        <v>66.004241000000007</v>
      </c>
      <c r="BZ190" s="27">
        <v>74.262008999999992</v>
      </c>
      <c r="CB190" s="27">
        <v>29.607936000000002</v>
      </c>
      <c r="CD190" s="27">
        <v>63.032854999999998</v>
      </c>
      <c r="CE190" s="27">
        <v>57.608452999999997</v>
      </c>
      <c r="CF190" s="27">
        <v>9.2908220000000128</v>
      </c>
      <c r="CG190" s="27">
        <v>29.607936000000002</v>
      </c>
      <c r="CI190" s="27">
        <v>70.518930999999995</v>
      </c>
      <c r="CJ190" s="27">
        <v>87.856598000000005</v>
      </c>
      <c r="CK190" s="27">
        <v>87.856598000000005</v>
      </c>
      <c r="CL190" s="27">
        <v>66.004241000000007</v>
      </c>
    </row>
    <row r="191" spans="1:90" ht="16.5" customHeight="1" x14ac:dyDescent="0.25">
      <c r="A191" s="50"/>
      <c r="B191" s="27" t="s">
        <v>277</v>
      </c>
      <c r="C191" s="51" t="s">
        <v>79</v>
      </c>
      <c r="D191" s="52" t="s">
        <v>34</v>
      </c>
      <c r="E191" s="53" t="s">
        <v>58</v>
      </c>
      <c r="F191" s="53"/>
      <c r="G191" s="53">
        <v>266.147378</v>
      </c>
      <c r="H191" s="53">
        <v>187.933888</v>
      </c>
      <c r="I191" s="28" t="s">
        <v>58</v>
      </c>
      <c r="J191" s="47" t="s">
        <v>58</v>
      </c>
      <c r="K191" s="53" t="s">
        <v>58</v>
      </c>
      <c r="L191" s="53" t="s">
        <v>58</v>
      </c>
      <c r="M191" s="53">
        <v>30.254470000000001</v>
      </c>
      <c r="N191" s="53">
        <v>17.172713999999999</v>
      </c>
      <c r="O191" s="28" t="s">
        <v>58</v>
      </c>
      <c r="P191" s="47" t="s">
        <v>58</v>
      </c>
      <c r="Q191" s="53" t="s">
        <v>58</v>
      </c>
      <c r="R191" s="53" t="s">
        <v>58</v>
      </c>
      <c r="S191" s="53">
        <v>18.792895999999999</v>
      </c>
      <c r="T191" s="53">
        <v>-18.596263999999998</v>
      </c>
      <c r="U191" s="28" t="s">
        <v>58</v>
      </c>
      <c r="V191" s="29" t="s">
        <v>58</v>
      </c>
      <c r="W191" s="27"/>
      <c r="X191" s="27" t="s">
        <v>81</v>
      </c>
      <c r="Y191" s="27"/>
      <c r="Z191" s="27"/>
      <c r="AA191" s="30">
        <v>1182.5880378250001</v>
      </c>
      <c r="AB191" s="31"/>
      <c r="AC191" s="31">
        <v>350.36292900000001</v>
      </c>
      <c r="AD191" s="31">
        <v>223.69197099999997</v>
      </c>
      <c r="AE191" s="31">
        <v>200.01099500000001</v>
      </c>
      <c r="AF191" s="31"/>
      <c r="AG191" s="31">
        <v>74.374898999999999</v>
      </c>
      <c r="AH191" s="31"/>
      <c r="AI191" s="31">
        <v>68.754456000000005</v>
      </c>
      <c r="AJ191" s="31">
        <v>31.62003900000002</v>
      </c>
      <c r="AK191" s="31">
        <v>57.407412000000001</v>
      </c>
      <c r="AL191" s="31">
        <v>32.646273999999998</v>
      </c>
      <c r="AM191" s="31"/>
      <c r="AN191" s="31">
        <v>33.688457</v>
      </c>
      <c r="AO191" s="31"/>
      <c r="AP191" s="31">
        <v>27.72204</v>
      </c>
      <c r="AQ191" s="31">
        <v>-5.366271999999995</v>
      </c>
      <c r="AR191" s="31">
        <v>33.390968999999998</v>
      </c>
      <c r="AS191" s="31">
        <v>15.078341999999999</v>
      </c>
      <c r="AT191" s="31"/>
      <c r="AU191" s="31">
        <v>37.681139000000002</v>
      </c>
      <c r="AV191" s="31"/>
      <c r="AW191" s="31">
        <v>30.254470000000001</v>
      </c>
      <c r="AX191" s="31">
        <v>-3.1665829999999957</v>
      </c>
      <c r="AY191" s="31">
        <v>35.583477000000002</v>
      </c>
      <c r="AZ191" s="31">
        <v>17.172713999999999</v>
      </c>
      <c r="BA191" s="31"/>
      <c r="BB191" s="31">
        <v>-30.588321000000001</v>
      </c>
      <c r="BC191" s="31"/>
      <c r="BD191" s="31">
        <v>18.792895999999999</v>
      </c>
      <c r="BE191" s="31">
        <v>46.031379999999999</v>
      </c>
      <c r="BF191" s="31">
        <v>22.759281999999999</v>
      </c>
      <c r="BG191" s="31">
        <v>-18.596263999999998</v>
      </c>
      <c r="BH191" s="30">
        <v>-1.1898600000000004</v>
      </c>
      <c r="BI191" s="30">
        <v>26.571715000000005</v>
      </c>
      <c r="BJ191" s="30">
        <v>10.814743</v>
      </c>
      <c r="BK191" s="30">
        <v>-84.33737099999999</v>
      </c>
      <c r="BL191" s="30">
        <v>-27.442841000000001</v>
      </c>
      <c r="BM191" s="30"/>
      <c r="BN191" s="30">
        <v>160.039928</v>
      </c>
      <c r="BO191" s="30">
        <v>214.06450000000001</v>
      </c>
      <c r="BP191" s="30">
        <v>238.07455400000001</v>
      </c>
      <c r="BQ191" s="30">
        <v>988.25600199999997</v>
      </c>
      <c r="BR191" s="30">
        <v>1006.066819</v>
      </c>
      <c r="BS191" s="30"/>
      <c r="BT191" s="31">
        <v>129.75229300000001</v>
      </c>
      <c r="BU191" s="31">
        <v>12.404646</v>
      </c>
      <c r="BV191" s="31">
        <v>2.7281920000000013</v>
      </c>
      <c r="BW191" s="31">
        <v>15.964259999999999</v>
      </c>
      <c r="BX191" s="27">
        <v>58.991168000000002</v>
      </c>
      <c r="BZ191" s="27">
        <v>70.098033000000001</v>
      </c>
      <c r="CB191" s="27">
        <v>-89.560472000000004</v>
      </c>
      <c r="CD191" s="27">
        <v>68.987293999999991</v>
      </c>
      <c r="CE191" s="27">
        <v>38.202340999999997</v>
      </c>
      <c r="CF191" s="27">
        <v>-73.782246000000001</v>
      </c>
      <c r="CG191" s="27">
        <v>-89.560472000000004</v>
      </c>
      <c r="CI191" s="27">
        <v>79.844077999999982</v>
      </c>
      <c r="CJ191" s="27">
        <v>82.16999899999999</v>
      </c>
      <c r="CK191" s="27">
        <v>82.16999899999999</v>
      </c>
      <c r="CL191" s="27">
        <v>58.991168000000002</v>
      </c>
    </row>
    <row r="192" spans="1:90" ht="16.5" customHeight="1" x14ac:dyDescent="0.25">
      <c r="A192" s="50"/>
      <c r="B192" s="27" t="s">
        <v>278</v>
      </c>
      <c r="C192" s="51" t="s">
        <v>79</v>
      </c>
      <c r="D192" s="52" t="s">
        <v>34</v>
      </c>
      <c r="E192" s="53" t="s">
        <v>58</v>
      </c>
      <c r="F192" s="53"/>
      <c r="G192" s="53">
        <v>613.63491499999998</v>
      </c>
      <c r="H192" s="53">
        <v>681.09965799999998</v>
      </c>
      <c r="I192" s="28" t="s">
        <v>58</v>
      </c>
      <c r="J192" s="47" t="s">
        <v>58</v>
      </c>
      <c r="K192" s="53" t="s">
        <v>58</v>
      </c>
      <c r="L192" s="53" t="s">
        <v>58</v>
      </c>
      <c r="M192" s="53">
        <v>57.747158000000006</v>
      </c>
      <c r="N192" s="53">
        <v>134.85598400000003</v>
      </c>
      <c r="O192" s="28" t="s">
        <v>58</v>
      </c>
      <c r="P192" s="47" t="s">
        <v>58</v>
      </c>
      <c r="Q192" s="53" t="s">
        <v>58</v>
      </c>
      <c r="R192" s="53" t="s">
        <v>58</v>
      </c>
      <c r="S192" s="53">
        <v>71.411727999999997</v>
      </c>
      <c r="T192" s="53">
        <v>118.77589500000001</v>
      </c>
      <c r="U192" s="28" t="s">
        <v>58</v>
      </c>
      <c r="V192" s="29" t="s">
        <v>58</v>
      </c>
      <c r="W192" s="27"/>
      <c r="X192" s="27" t="s">
        <v>81</v>
      </c>
      <c r="Y192" s="27"/>
      <c r="Z192" s="27"/>
      <c r="AA192" s="30">
        <v>3174</v>
      </c>
      <c r="AB192" s="31"/>
      <c r="AC192" s="31">
        <v>1243.1524079999999</v>
      </c>
      <c r="AD192" s="31">
        <v>644.39105399999994</v>
      </c>
      <c r="AE192" s="31">
        <v>566.91107599999998</v>
      </c>
      <c r="AF192" s="31"/>
      <c r="AG192" s="31">
        <v>385.46151500000008</v>
      </c>
      <c r="AH192" s="31"/>
      <c r="AI192" s="31">
        <v>95.368796000000003</v>
      </c>
      <c r="AJ192" s="31">
        <v>131.718931</v>
      </c>
      <c r="AK192" s="31">
        <v>110.07856200000001</v>
      </c>
      <c r="AL192" s="31">
        <v>196.134117</v>
      </c>
      <c r="AM192" s="31"/>
      <c r="AN192" s="31">
        <v>283.21651400000002</v>
      </c>
      <c r="AO192" s="31"/>
      <c r="AP192" s="31">
        <v>54.324193000000008</v>
      </c>
      <c r="AQ192" s="31">
        <v>79.585962999999936</v>
      </c>
      <c r="AR192" s="31">
        <v>53.832639</v>
      </c>
      <c r="AS192" s="31">
        <v>131.79166499999999</v>
      </c>
      <c r="AT192" s="31"/>
      <c r="AU192" s="31">
        <v>289.33052500000002</v>
      </c>
      <c r="AV192" s="31"/>
      <c r="AW192" s="31">
        <v>57.747158000000006</v>
      </c>
      <c r="AX192" s="31">
        <v>82.977261999999939</v>
      </c>
      <c r="AY192" s="31">
        <v>56.956583999999971</v>
      </c>
      <c r="AZ192" s="31">
        <v>134.85598400000003</v>
      </c>
      <c r="BA192" s="31"/>
      <c r="BB192" s="31">
        <v>256.78412400000002</v>
      </c>
      <c r="BC192" s="31"/>
      <c r="BD192" s="31">
        <v>71.411727999999997</v>
      </c>
      <c r="BE192" s="31">
        <v>61.879909999999995</v>
      </c>
      <c r="BF192" s="31">
        <v>47.036748000000003</v>
      </c>
      <c r="BG192" s="31">
        <v>118.77589500000001</v>
      </c>
      <c r="BH192" s="30">
        <v>17.440030000000007</v>
      </c>
      <c r="BI192" s="30">
        <v>263.46668899999997</v>
      </c>
      <c r="BJ192" s="30">
        <v>255.67984300000003</v>
      </c>
      <c r="BK192" s="30">
        <v>93.709289000000012</v>
      </c>
      <c r="BL192" s="30">
        <v>61.932479000000001</v>
      </c>
      <c r="BM192" s="30"/>
      <c r="BN192" s="30">
        <v>532.48013600000002</v>
      </c>
      <c r="BO192" s="30">
        <v>885.53367500000002</v>
      </c>
      <c r="BP192" s="30">
        <v>930.79843500000004</v>
      </c>
      <c r="BQ192" s="30">
        <v>990.870498</v>
      </c>
      <c r="BR192" s="30">
        <v>1059.116135</v>
      </c>
      <c r="BS192" s="30"/>
      <c r="BT192" s="31">
        <v>459.38220999999987</v>
      </c>
      <c r="BU192" s="31">
        <v>47.888545000000015</v>
      </c>
      <c r="BV192" s="31">
        <v>35.729016999999992</v>
      </c>
      <c r="BW192" s="31">
        <v>13.040594</v>
      </c>
      <c r="BX192" s="27">
        <v>415.44840799999997</v>
      </c>
      <c r="BZ192" s="27">
        <v>429.26437099999993</v>
      </c>
      <c r="CB192" s="27">
        <v>354.43047899999999</v>
      </c>
      <c r="CD192" s="27">
        <v>299.40435500000001</v>
      </c>
      <c r="CE192" s="27">
        <v>365.700782</v>
      </c>
      <c r="CF192" s="27">
        <v>360.718862</v>
      </c>
      <c r="CG192" s="27">
        <v>354.43047899999999</v>
      </c>
      <c r="CI192" s="27">
        <v>332.53698799999995</v>
      </c>
      <c r="CJ192" s="27">
        <v>424.51644699999991</v>
      </c>
      <c r="CK192" s="27">
        <v>424.51644699999991</v>
      </c>
      <c r="CL192" s="27">
        <v>415.44840799999997</v>
      </c>
    </row>
    <row r="193" spans="1:90" ht="16.5" customHeight="1" x14ac:dyDescent="0.25">
      <c r="A193" s="50"/>
      <c r="B193" s="27" t="s">
        <v>279</v>
      </c>
      <c r="C193" s="51" t="s">
        <v>79</v>
      </c>
      <c r="D193" s="52" t="s">
        <v>34</v>
      </c>
      <c r="E193" s="53" t="s">
        <v>58</v>
      </c>
      <c r="F193" s="53"/>
      <c r="G193" s="53">
        <v>1639.446559</v>
      </c>
      <c r="H193" s="53">
        <v>774.17828699999995</v>
      </c>
      <c r="I193" s="28" t="s">
        <v>58</v>
      </c>
      <c r="J193" s="47" t="s">
        <v>58</v>
      </c>
      <c r="K193" s="53" t="s">
        <v>58</v>
      </c>
      <c r="L193" s="53" t="s">
        <v>58</v>
      </c>
      <c r="M193" s="53">
        <v>83.889362000000006</v>
      </c>
      <c r="N193" s="53">
        <v>78.807425999999992</v>
      </c>
      <c r="O193" s="28" t="s">
        <v>58</v>
      </c>
      <c r="P193" s="47" t="s">
        <v>58</v>
      </c>
      <c r="Q193" s="53" t="s">
        <v>58</v>
      </c>
      <c r="R193" s="53" t="s">
        <v>58</v>
      </c>
      <c r="S193" s="53">
        <v>24.121909000000002</v>
      </c>
      <c r="T193" s="53">
        <v>26.141463999999999</v>
      </c>
      <c r="U193" s="28" t="s">
        <v>58</v>
      </c>
      <c r="V193" s="29" t="s">
        <v>58</v>
      </c>
      <c r="W193" s="27"/>
      <c r="X193" s="27" t="s">
        <v>81</v>
      </c>
      <c r="Y193" s="27"/>
      <c r="Z193" s="27"/>
      <c r="AA193" s="30">
        <v>10646.7788489</v>
      </c>
      <c r="AB193" s="31"/>
      <c r="AC193" s="31">
        <v>1515.045057</v>
      </c>
      <c r="AD193" s="31">
        <v>1012.4611309999991</v>
      </c>
      <c r="AE193" s="31">
        <v>990.49475399999994</v>
      </c>
      <c r="AF193" s="31"/>
      <c r="AG193" s="31">
        <v>238.02373799999998</v>
      </c>
      <c r="AH193" s="31"/>
      <c r="AI193" s="31">
        <v>315.35554300000001</v>
      </c>
      <c r="AJ193" s="31">
        <v>126.96599300000003</v>
      </c>
      <c r="AK193" s="31">
        <v>237.89639</v>
      </c>
      <c r="AL193" s="31">
        <v>119.97718999999999</v>
      </c>
      <c r="AM193" s="31"/>
      <c r="AN193" s="31">
        <v>94.172308000000001</v>
      </c>
      <c r="AO193" s="31"/>
      <c r="AP193" s="31">
        <v>49.273133000000001</v>
      </c>
      <c r="AQ193" s="31">
        <v>-21.046343000000007</v>
      </c>
      <c r="AR193" s="31">
        <v>103.794298</v>
      </c>
      <c r="AS193" s="31">
        <v>50.086829999999999</v>
      </c>
      <c r="AT193" s="31"/>
      <c r="AU193" s="31">
        <v>147.97592600000002</v>
      </c>
      <c r="AV193" s="31"/>
      <c r="AW193" s="31">
        <v>83.889362000000006</v>
      </c>
      <c r="AX193" s="31">
        <v>12.216735999999983</v>
      </c>
      <c r="AY193" s="31">
        <v>136.981853</v>
      </c>
      <c r="AZ193" s="31">
        <v>78.807425999999992</v>
      </c>
      <c r="BA193" s="31"/>
      <c r="BB193" s="31">
        <v>46.934047</v>
      </c>
      <c r="BC193" s="31"/>
      <c r="BD193" s="31">
        <v>24.121909000000002</v>
      </c>
      <c r="BE193" s="31">
        <v>101.86605100000001</v>
      </c>
      <c r="BF193" s="31">
        <v>35.952745</v>
      </c>
      <c r="BG193" s="31">
        <v>26.141463999999999</v>
      </c>
      <c r="BH193" s="30"/>
      <c r="BI193" s="30">
        <v>1338.788904</v>
      </c>
      <c r="BJ193" s="30">
        <v>1544.7645220000002</v>
      </c>
      <c r="BK193" s="30">
        <v>1750.9219210000001</v>
      </c>
      <c r="BL193" s="30">
        <v>1824.439725</v>
      </c>
      <c r="BM193" s="30"/>
      <c r="BN193" s="30"/>
      <c r="BO193" s="30">
        <v>1530.250882</v>
      </c>
      <c r="BP193" s="30">
        <v>1742.4709949999999</v>
      </c>
      <c r="BQ193" s="30">
        <v>1850.6896099999999</v>
      </c>
      <c r="BR193" s="30">
        <v>1901.512692</v>
      </c>
      <c r="BS193" s="30"/>
      <c r="BT193" s="31">
        <v>465.50182500000005</v>
      </c>
      <c r="BU193" s="31">
        <v>39.584312000000004</v>
      </c>
      <c r="BV193" s="31"/>
      <c r="BW193" s="31"/>
      <c r="BX193" s="27">
        <v>242.33192699999998</v>
      </c>
      <c r="BZ193" s="27">
        <v>297.17451499999999</v>
      </c>
      <c r="CB193" s="27">
        <v>57.333491999999993</v>
      </c>
      <c r="CD193" s="27">
        <v>188.08216899999999</v>
      </c>
      <c r="CE193" s="27">
        <v>184.75284300000001</v>
      </c>
      <c r="CF193" s="27">
        <v>72.172217999999987</v>
      </c>
      <c r="CG193" s="27">
        <v>57.333491999999993</v>
      </c>
      <c r="CI193" s="27">
        <v>311.895377</v>
      </c>
      <c r="CJ193" s="27">
        <v>339.729468</v>
      </c>
      <c r="CK193" s="27">
        <v>339.729468</v>
      </c>
      <c r="CL193" s="27">
        <v>242.33192699999998</v>
      </c>
    </row>
    <row r="194" spans="1:90" ht="16.5" customHeight="1" x14ac:dyDescent="0.25">
      <c r="A194" s="50"/>
      <c r="B194" s="27" t="s">
        <v>94</v>
      </c>
      <c r="C194" s="51">
        <v>0</v>
      </c>
      <c r="D194" s="52" t="s">
        <v>34</v>
      </c>
      <c r="E194" s="53">
        <v>30140.701508495149</v>
      </c>
      <c r="F194" s="53"/>
      <c r="G194" s="53">
        <v>26273.984000000004</v>
      </c>
      <c r="H194" s="53">
        <v>34608.625</v>
      </c>
      <c r="I194" s="28" t="s">
        <v>58</v>
      </c>
      <c r="J194" s="47" t="s">
        <v>58</v>
      </c>
      <c r="K194" s="53">
        <v>3600.0773937142144</v>
      </c>
      <c r="L194" s="53" t="s">
        <v>58</v>
      </c>
      <c r="M194" s="53">
        <v>1389.377</v>
      </c>
      <c r="N194" s="53">
        <v>10851.403000000002</v>
      </c>
      <c r="O194" s="28" t="s">
        <v>58</v>
      </c>
      <c r="P194" s="47" t="s">
        <v>58</v>
      </c>
      <c r="Q194" s="53">
        <v>-3288.2488625812025</v>
      </c>
      <c r="R194" s="53" t="s">
        <v>58</v>
      </c>
      <c r="S194" s="53">
        <v>90.311000000000007</v>
      </c>
      <c r="T194" s="53">
        <v>6639.42</v>
      </c>
      <c r="U194" s="28" t="s">
        <v>58</v>
      </c>
      <c r="V194" s="29" t="s">
        <v>58</v>
      </c>
      <c r="W194" s="27"/>
      <c r="X194" s="27" t="s">
        <v>81</v>
      </c>
      <c r="Y194" s="27"/>
      <c r="Z194" s="27"/>
      <c r="AA194" s="30">
        <v>132720</v>
      </c>
      <c r="AB194" s="31"/>
      <c r="AC194" s="31">
        <v>63812.752999999997</v>
      </c>
      <c r="AD194" s="31">
        <v>27247.564999999988</v>
      </c>
      <c r="AE194" s="31">
        <v>36722.563000000002</v>
      </c>
      <c r="AF194" s="31"/>
      <c r="AG194" s="31">
        <v>19952.868999999999</v>
      </c>
      <c r="AH194" s="31"/>
      <c r="AI194" s="31">
        <v>1125.5830000000001</v>
      </c>
      <c r="AJ194" s="31">
        <v>560.08199999999488</v>
      </c>
      <c r="AK194" s="31">
        <v>5025.8450000000003</v>
      </c>
      <c r="AL194" s="31">
        <v>10504.157999999999</v>
      </c>
      <c r="AM194" s="31"/>
      <c r="AN194" s="31">
        <v>18947.451000000001</v>
      </c>
      <c r="AO194" s="31"/>
      <c r="AP194" s="31">
        <v>379.13099999999997</v>
      </c>
      <c r="AQ194" s="31">
        <v>-177.36300000000119</v>
      </c>
      <c r="AR194" s="31">
        <v>4390.5879999999997</v>
      </c>
      <c r="AS194" s="31">
        <v>9965.3189999999995</v>
      </c>
      <c r="AT194" s="31"/>
      <c r="AU194" s="31">
        <v>20615.61</v>
      </c>
      <c r="AV194" s="31"/>
      <c r="AW194" s="31">
        <v>1389.377</v>
      </c>
      <c r="AX194" s="31">
        <v>674.38699999999881</v>
      </c>
      <c r="AY194" s="31">
        <v>5364.51</v>
      </c>
      <c r="AZ194" s="31">
        <v>10851.403000000002</v>
      </c>
      <c r="BA194" s="31"/>
      <c r="BB194" s="31">
        <v>12265.481</v>
      </c>
      <c r="BC194" s="31"/>
      <c r="BD194" s="31">
        <v>90.311000000000007</v>
      </c>
      <c r="BE194" s="31">
        <v>3174.6939999999995</v>
      </c>
      <c r="BF194" s="31">
        <v>2564.8589999999999</v>
      </c>
      <c r="BG194" s="31">
        <v>6639.42</v>
      </c>
      <c r="BH194" s="30">
        <v>-203.51400000000012</v>
      </c>
      <c r="BI194" s="30">
        <v>12248.143</v>
      </c>
      <c r="BJ194" s="30">
        <v>15990.850999999999</v>
      </c>
      <c r="BK194" s="30">
        <v>13694.094000000001</v>
      </c>
      <c r="BL194" s="30">
        <v>14863.856000000003</v>
      </c>
      <c r="BM194" s="30"/>
      <c r="BN194" s="30">
        <v>42312.928</v>
      </c>
      <c r="BO194" s="30">
        <v>101227.90700000001</v>
      </c>
      <c r="BP194" s="30">
        <v>114357.567</v>
      </c>
      <c r="BQ194" s="30">
        <v>118662.18700000001</v>
      </c>
      <c r="BR194" s="30">
        <v>121507.61199999999</v>
      </c>
      <c r="BS194" s="30"/>
      <c r="BT194" s="31">
        <v>25167.096999999994</v>
      </c>
      <c r="BU194" s="31">
        <v>7418.0889999999999</v>
      </c>
      <c r="BV194" s="31">
        <v>2685.2430000000004</v>
      </c>
      <c r="BW194" s="31">
        <v>1638.1760000000004</v>
      </c>
      <c r="BX194" s="27">
        <v>37612.766000000003</v>
      </c>
      <c r="BZ194" s="27">
        <v>26654.506999999998</v>
      </c>
      <c r="CB194" s="27">
        <v>21991.408000000003</v>
      </c>
      <c r="CD194" s="27">
        <v>12469.284000000001</v>
      </c>
      <c r="CE194" s="27">
        <v>18005.034</v>
      </c>
      <c r="CF194" s="27">
        <v>19553.641000000003</v>
      </c>
      <c r="CG194" s="27">
        <v>21991.408000000003</v>
      </c>
      <c r="CI194" s="27">
        <v>18279.677000000003</v>
      </c>
      <c r="CJ194" s="27">
        <v>35559.186999999998</v>
      </c>
      <c r="CK194" s="27">
        <v>35559.186999999998</v>
      </c>
      <c r="CL194" s="27">
        <v>37612.766000000003</v>
      </c>
    </row>
    <row r="195" spans="1:90" ht="16.5" customHeight="1" x14ac:dyDescent="0.25">
      <c r="A195" s="50"/>
      <c r="B195" s="27" t="s">
        <v>280</v>
      </c>
      <c r="C195" s="51" t="s">
        <v>79</v>
      </c>
      <c r="D195" s="52" t="s">
        <v>34</v>
      </c>
      <c r="E195" s="53" t="s">
        <v>58</v>
      </c>
      <c r="F195" s="53"/>
      <c r="G195" s="53">
        <v>11.393246</v>
      </c>
      <c r="H195" s="53">
        <v>5.9919210000000014</v>
      </c>
      <c r="I195" s="28" t="s">
        <v>58</v>
      </c>
      <c r="J195" s="47" t="s">
        <v>58</v>
      </c>
      <c r="K195" s="53" t="s">
        <v>58</v>
      </c>
      <c r="L195" s="53" t="s">
        <v>58</v>
      </c>
      <c r="M195" s="53">
        <v>-0.41181299999999998</v>
      </c>
      <c r="N195" s="53">
        <v>4.1874999999999996E-2</v>
      </c>
      <c r="O195" s="28" t="s">
        <v>58</v>
      </c>
      <c r="P195" s="47" t="s">
        <v>58</v>
      </c>
      <c r="Q195" s="53" t="s">
        <v>58</v>
      </c>
      <c r="R195" s="53" t="s">
        <v>58</v>
      </c>
      <c r="S195" s="53">
        <v>-0.14829700000000001</v>
      </c>
      <c r="T195" s="53">
        <v>-4.1615000000000069E-2</v>
      </c>
      <c r="U195" s="28" t="s">
        <v>58</v>
      </c>
      <c r="V195" s="29" t="s">
        <v>58</v>
      </c>
      <c r="W195" s="27"/>
      <c r="X195" s="27" t="s">
        <v>81</v>
      </c>
      <c r="Y195" s="27"/>
      <c r="Z195" s="27"/>
      <c r="AA195" s="30">
        <v>317.88</v>
      </c>
      <c r="AB195" s="31"/>
      <c r="AC195" s="31">
        <v>16.342186000000002</v>
      </c>
      <c r="AD195" s="31">
        <v>45.397441999999998</v>
      </c>
      <c r="AE195" s="31">
        <v>6.0949249999999999</v>
      </c>
      <c r="AF195" s="31"/>
      <c r="AG195" s="31">
        <v>1.800878</v>
      </c>
      <c r="AH195" s="31"/>
      <c r="AI195" s="31">
        <v>1.090428</v>
      </c>
      <c r="AJ195" s="31">
        <v>0.52071900000000015</v>
      </c>
      <c r="AK195" s="31">
        <v>0.7089789999999998</v>
      </c>
      <c r="AL195" s="31">
        <v>-0.11841100000000004</v>
      </c>
      <c r="AM195" s="31"/>
      <c r="AN195" s="31">
        <v>-0.66192099999999998</v>
      </c>
      <c r="AO195" s="31"/>
      <c r="AP195" s="31">
        <v>-1.1627069999999999</v>
      </c>
      <c r="AQ195" s="31">
        <v>-0.79193999999999987</v>
      </c>
      <c r="AR195" s="31">
        <v>-0.83875300000000008</v>
      </c>
      <c r="AS195" s="31">
        <v>-0.72159099999999998</v>
      </c>
      <c r="AT195" s="31"/>
      <c r="AU195" s="31">
        <v>0.85703200000000002</v>
      </c>
      <c r="AV195" s="31"/>
      <c r="AW195" s="31">
        <v>-0.41181299999999998</v>
      </c>
      <c r="AX195" s="31">
        <v>-2.5348000000000148E-2</v>
      </c>
      <c r="AY195" s="31">
        <v>-7.1609999999999951E-2</v>
      </c>
      <c r="AZ195" s="31">
        <v>4.1874999999999996E-2</v>
      </c>
      <c r="BA195" s="31"/>
      <c r="BB195" s="31">
        <v>0.50584099999999999</v>
      </c>
      <c r="BC195" s="31"/>
      <c r="BD195" s="31">
        <v>-0.14829700000000001</v>
      </c>
      <c r="BE195" s="31">
        <v>-0.54200300000000001</v>
      </c>
      <c r="BF195" s="31">
        <v>-0.49216499999999996</v>
      </c>
      <c r="BG195" s="31">
        <v>-4.1615000000000069E-2</v>
      </c>
      <c r="BH195" s="30">
        <v>-0.38855200000000001</v>
      </c>
      <c r="BI195" s="30">
        <v>-0.27792299999999998</v>
      </c>
      <c r="BJ195" s="30">
        <v>-6.4977039999999997</v>
      </c>
      <c r="BK195" s="30">
        <v>-1.562492</v>
      </c>
      <c r="BL195" s="30">
        <v>-0.349242</v>
      </c>
      <c r="BM195" s="30"/>
      <c r="BN195" s="30">
        <v>41.456871</v>
      </c>
      <c r="BO195" s="30">
        <v>68.942515999999998</v>
      </c>
      <c r="BP195" s="30">
        <v>68.419766999999993</v>
      </c>
      <c r="BQ195" s="30">
        <v>67.669036000000006</v>
      </c>
      <c r="BR195" s="30">
        <v>67.579488999999995</v>
      </c>
      <c r="BS195" s="30"/>
      <c r="BT195" s="31">
        <v>8.8926109999999987</v>
      </c>
      <c r="BU195" s="31">
        <v>-0.33719199999999994</v>
      </c>
      <c r="BV195" s="31">
        <v>3.9228999999999972E-2</v>
      </c>
      <c r="BW195" s="31">
        <v>0.18498700000000001</v>
      </c>
      <c r="BX195" s="27">
        <v>1.2229390000000002</v>
      </c>
      <c r="BZ195" s="27">
        <v>0.76007399999999992</v>
      </c>
      <c r="CB195" s="27">
        <v>1.893027</v>
      </c>
      <c r="CD195" s="27">
        <v>-1.2240800000000001</v>
      </c>
      <c r="CE195" s="27">
        <v>-0.52832699999999999</v>
      </c>
      <c r="CF195" s="27">
        <v>1.8398899999999998</v>
      </c>
      <c r="CG195" s="27">
        <v>1.893027</v>
      </c>
      <c r="CI195" s="27">
        <v>-0.4668960000000002</v>
      </c>
      <c r="CJ195" s="27">
        <v>1.488521</v>
      </c>
      <c r="CK195" s="27">
        <v>1.488521</v>
      </c>
      <c r="CL195" s="27">
        <v>1.2229390000000002</v>
      </c>
    </row>
    <row r="196" spans="1:90" ht="16.5" customHeight="1" x14ac:dyDescent="0.25">
      <c r="A196" s="50"/>
      <c r="B196" s="27" t="s">
        <v>281</v>
      </c>
      <c r="C196" s="51" t="s">
        <v>79</v>
      </c>
      <c r="D196" s="52" t="s">
        <v>34</v>
      </c>
      <c r="E196" s="53" t="s">
        <v>58</v>
      </c>
      <c r="F196" s="53"/>
      <c r="G196" s="53">
        <v>234.81855100000001</v>
      </c>
      <c r="H196" s="53">
        <v>171.17887400000001</v>
      </c>
      <c r="I196" s="28" t="s">
        <v>58</v>
      </c>
      <c r="J196" s="47" t="s">
        <v>58</v>
      </c>
      <c r="K196" s="53" t="s">
        <v>58</v>
      </c>
      <c r="L196" s="53" t="s">
        <v>58</v>
      </c>
      <c r="M196" s="53">
        <v>161.08622499999998</v>
      </c>
      <c r="N196" s="53">
        <v>120.74163500000002</v>
      </c>
      <c r="O196" s="28" t="s">
        <v>58</v>
      </c>
      <c r="P196" s="47" t="s">
        <v>58</v>
      </c>
      <c r="Q196" s="53" t="s">
        <v>58</v>
      </c>
      <c r="R196" s="53" t="s">
        <v>58</v>
      </c>
      <c r="S196" s="53">
        <v>98.966731999999979</v>
      </c>
      <c r="T196" s="53">
        <v>91.285274000000001</v>
      </c>
      <c r="U196" s="28" t="s">
        <v>58</v>
      </c>
      <c r="V196" s="29" t="s">
        <v>58</v>
      </c>
      <c r="W196" s="27"/>
      <c r="X196" s="27" t="s">
        <v>81</v>
      </c>
      <c r="Y196" s="27"/>
      <c r="Z196" s="27"/>
      <c r="AA196" s="30">
        <v>7591.14</v>
      </c>
      <c r="AB196" s="31"/>
      <c r="AC196" s="31">
        <v>269.97833800000001</v>
      </c>
      <c r="AD196" s="31">
        <v>231.92993200000001</v>
      </c>
      <c r="AE196" s="31">
        <v>224.27126100000001</v>
      </c>
      <c r="AF196" s="31"/>
      <c r="AG196" s="31">
        <v>199.15193499999998</v>
      </c>
      <c r="AH196" s="31"/>
      <c r="AI196" s="31">
        <v>178.61368300000001</v>
      </c>
      <c r="AJ196" s="31">
        <v>177.36805199999998</v>
      </c>
      <c r="AK196" s="31">
        <v>163.76397800000001</v>
      </c>
      <c r="AL196" s="31">
        <v>130.01148900000001</v>
      </c>
      <c r="AM196" s="31"/>
      <c r="AN196" s="31">
        <v>178.14795000000001</v>
      </c>
      <c r="AO196" s="31"/>
      <c r="AP196" s="31">
        <v>159.672451</v>
      </c>
      <c r="AQ196" s="31">
        <v>157.26997000000006</v>
      </c>
      <c r="AR196" s="31">
        <v>151.68062499999999</v>
      </c>
      <c r="AS196" s="31">
        <v>119.881919</v>
      </c>
      <c r="AT196" s="31"/>
      <c r="AU196" s="31">
        <v>179.84881200000001</v>
      </c>
      <c r="AV196" s="31"/>
      <c r="AW196" s="31">
        <v>161.08622499999998</v>
      </c>
      <c r="AX196" s="31">
        <v>158.27949800000005</v>
      </c>
      <c r="AY196" s="31">
        <v>152.561565</v>
      </c>
      <c r="AZ196" s="31">
        <v>120.74163500000002</v>
      </c>
      <c r="BA196" s="31"/>
      <c r="BB196" s="31">
        <v>181.85131899999999</v>
      </c>
      <c r="BC196" s="31"/>
      <c r="BD196" s="31">
        <v>98.966731999999979</v>
      </c>
      <c r="BE196" s="31">
        <v>153.38472399999989</v>
      </c>
      <c r="BF196" s="31">
        <v>118.40738399999999</v>
      </c>
      <c r="BG196" s="31">
        <v>91.285274000000001</v>
      </c>
      <c r="BH196" s="30">
        <v>316.32423799999998</v>
      </c>
      <c r="BI196" s="30">
        <v>381.92050200000006</v>
      </c>
      <c r="BJ196" s="30">
        <v>510.19190499999991</v>
      </c>
      <c r="BK196" s="30">
        <v>445.34463399999993</v>
      </c>
      <c r="BL196" s="30">
        <v>585.08895000000007</v>
      </c>
      <c r="BM196" s="30"/>
      <c r="BN196" s="30">
        <v>217.08919900000001</v>
      </c>
      <c r="BO196" s="30">
        <v>667.80253600000003</v>
      </c>
      <c r="BP196" s="30">
        <v>785.694975</v>
      </c>
      <c r="BQ196" s="30">
        <v>1083.0503679999999</v>
      </c>
      <c r="BR196" s="30">
        <v>1180.622619</v>
      </c>
      <c r="BS196" s="30"/>
      <c r="BT196" s="31">
        <v>94.793556999999964</v>
      </c>
      <c r="BU196" s="31">
        <v>64.491647000000015</v>
      </c>
      <c r="BV196" s="31">
        <v>46.04175200000001</v>
      </c>
      <c r="BW196" s="31">
        <v>47.331507999999999</v>
      </c>
      <c r="BX196" s="27">
        <v>304.28194500000001</v>
      </c>
      <c r="BZ196" s="27">
        <v>490.68987500000009</v>
      </c>
      <c r="CB196" s="27">
        <v>356.56296599999996</v>
      </c>
      <c r="CD196" s="27">
        <v>462.04411399999992</v>
      </c>
      <c r="CE196" s="27">
        <v>453.64342699999997</v>
      </c>
      <c r="CF196" s="27">
        <v>431.15352100000007</v>
      </c>
      <c r="CG196" s="27">
        <v>356.56296599999996</v>
      </c>
      <c r="CI196" s="27">
        <v>592.66892300000006</v>
      </c>
      <c r="CJ196" s="27">
        <v>392.35186299999998</v>
      </c>
      <c r="CK196" s="27">
        <v>392.35186299999998</v>
      </c>
      <c r="CL196" s="27">
        <v>304.28194500000001</v>
      </c>
    </row>
    <row r="197" spans="1:90" ht="16.5" customHeight="1" x14ac:dyDescent="0.25">
      <c r="A197" s="50"/>
      <c r="B197" s="27" t="s">
        <v>282</v>
      </c>
      <c r="C197" s="51" t="s">
        <v>79</v>
      </c>
      <c r="D197" s="52" t="s">
        <v>34</v>
      </c>
      <c r="E197" s="53" t="s">
        <v>58</v>
      </c>
      <c r="F197" s="53"/>
      <c r="G197" s="53">
        <v>0.229296</v>
      </c>
      <c r="H197" s="53">
        <v>0.90983999999999998</v>
      </c>
      <c r="I197" s="28" t="s">
        <v>58</v>
      </c>
      <c r="J197" s="47" t="s">
        <v>58</v>
      </c>
      <c r="K197" s="53" t="s">
        <v>58</v>
      </c>
      <c r="L197" s="53" t="s">
        <v>58</v>
      </c>
      <c r="M197" s="53">
        <v>-3.081391</v>
      </c>
      <c r="N197" s="53">
        <v>0.21728400000000009</v>
      </c>
      <c r="O197" s="28" t="s">
        <v>58</v>
      </c>
      <c r="P197" s="47" t="s">
        <v>58</v>
      </c>
      <c r="Q197" s="53" t="s">
        <v>58</v>
      </c>
      <c r="R197" s="53" t="s">
        <v>58</v>
      </c>
      <c r="S197" s="53">
        <v>-2.081915</v>
      </c>
      <c r="T197" s="53">
        <v>4.1059700000000001</v>
      </c>
      <c r="U197" s="28" t="s">
        <v>58</v>
      </c>
      <c r="V197" s="29" t="s">
        <v>58</v>
      </c>
      <c r="W197" s="27"/>
      <c r="X197" s="27" t="s">
        <v>81</v>
      </c>
      <c r="Y197" s="27"/>
      <c r="Z197" s="27"/>
      <c r="AA197" s="30">
        <v>1586.7492540000001</v>
      </c>
      <c r="AB197" s="31"/>
      <c r="AC197" s="31">
        <v>0.95866499999999999</v>
      </c>
      <c r="AD197" s="31">
        <v>-8.6246000000000045E-2</v>
      </c>
      <c r="AE197" s="31">
        <v>1.161797</v>
      </c>
      <c r="AF197" s="31"/>
      <c r="AG197" s="31">
        <v>0.95866499999999999</v>
      </c>
      <c r="AH197" s="31"/>
      <c r="AI197" s="31">
        <v>0.229296</v>
      </c>
      <c r="AJ197" s="31">
        <v>-8.6246000000000045E-2</v>
      </c>
      <c r="AK197" s="31">
        <v>1.161797</v>
      </c>
      <c r="AL197" s="31">
        <v>0.90983999999999998</v>
      </c>
      <c r="AM197" s="31"/>
      <c r="AN197" s="31">
        <v>-0.97194800000000003</v>
      </c>
      <c r="AO197" s="31"/>
      <c r="AP197" s="31">
        <v>-3.1000930000000002</v>
      </c>
      <c r="AQ197" s="31">
        <v>-2.2447099999999995</v>
      </c>
      <c r="AR197" s="31">
        <v>-1.4297000000000004E-2</v>
      </c>
      <c r="AS197" s="31">
        <v>0.20217399999999999</v>
      </c>
      <c r="AT197" s="31"/>
      <c r="AU197" s="31">
        <v>-0.95683800000000008</v>
      </c>
      <c r="AV197" s="31"/>
      <c r="AW197" s="31">
        <v>-3.081391</v>
      </c>
      <c r="AX197" s="31">
        <v>-2.2314629999999998</v>
      </c>
      <c r="AY197" s="31">
        <v>-1.0674000000000005E-2</v>
      </c>
      <c r="AZ197" s="31">
        <v>0.21728400000000009</v>
      </c>
      <c r="BA197" s="31"/>
      <c r="BB197" s="31">
        <v>3.70391</v>
      </c>
      <c r="BC197" s="31"/>
      <c r="BD197" s="31">
        <v>-2.081915</v>
      </c>
      <c r="BE197" s="31">
        <v>421.40213</v>
      </c>
      <c r="BF197" s="31">
        <v>-0.51279299999999983</v>
      </c>
      <c r="BG197" s="31">
        <v>4.1059700000000001</v>
      </c>
      <c r="BH197" s="30">
        <v>-0.81702399999999997</v>
      </c>
      <c r="BI197" s="30">
        <v>-1.596387</v>
      </c>
      <c r="BJ197" s="30">
        <v>-0.45303399999999999</v>
      </c>
      <c r="BK197" s="30">
        <v>-0.45409500000000003</v>
      </c>
      <c r="BL197" s="30">
        <v>-0.52647200000000005</v>
      </c>
      <c r="BM197" s="30"/>
      <c r="BN197" s="30">
        <v>92.942086000000003</v>
      </c>
      <c r="BO197" s="30">
        <v>197.87057100000001</v>
      </c>
      <c r="BP197" s="30">
        <v>197.357778</v>
      </c>
      <c r="BQ197" s="30">
        <v>618.759908</v>
      </c>
      <c r="BR197" s="30">
        <v>616.67799300000001</v>
      </c>
      <c r="BS197" s="30"/>
      <c r="BT197" s="31">
        <v>4.882499999999998E-2</v>
      </c>
      <c r="BU197" s="31">
        <v>-0.39754799999999996</v>
      </c>
      <c r="BV197" s="31">
        <v>-0.25949299999999986</v>
      </c>
      <c r="BW197" s="31">
        <v>-0.44719799999999998</v>
      </c>
      <c r="BX197" s="27">
        <v>-1.7358119999999997</v>
      </c>
      <c r="BZ197" s="27">
        <v>-3.1989749999999999</v>
      </c>
      <c r="CB197" s="27">
        <v>105.154414</v>
      </c>
      <c r="CD197" s="27">
        <v>422.91339200000004</v>
      </c>
      <c r="CE197" s="27">
        <v>424.59324700000002</v>
      </c>
      <c r="CF197" s="27">
        <v>104.849996</v>
      </c>
      <c r="CG197" s="27">
        <v>105.154414</v>
      </c>
      <c r="CI197" s="27">
        <v>-5.1062440000000002</v>
      </c>
      <c r="CJ197" s="27">
        <v>-1.348938</v>
      </c>
      <c r="CK197" s="27">
        <v>-1.348938</v>
      </c>
      <c r="CL197" s="27">
        <v>-1.7358119999999997</v>
      </c>
    </row>
    <row r="198" spans="1:90" ht="16.5" customHeight="1" x14ac:dyDescent="0.25">
      <c r="A198" s="50"/>
      <c r="B198" s="27" t="s">
        <v>283</v>
      </c>
      <c r="C198" s="51" t="s">
        <v>79</v>
      </c>
      <c r="D198" s="52" t="s">
        <v>34</v>
      </c>
      <c r="E198" s="53" t="s">
        <v>58</v>
      </c>
      <c r="F198" s="53"/>
      <c r="G198" s="53">
        <v>153.112651</v>
      </c>
      <c r="H198" s="53">
        <v>241.731764</v>
      </c>
      <c r="I198" s="28" t="s">
        <v>58</v>
      </c>
      <c r="J198" s="47" t="s">
        <v>58</v>
      </c>
      <c r="K198" s="53" t="s">
        <v>58</v>
      </c>
      <c r="L198" s="53" t="s">
        <v>58</v>
      </c>
      <c r="M198" s="53">
        <v>57.484611000000001</v>
      </c>
      <c r="N198" s="53">
        <v>121.39988600000002</v>
      </c>
      <c r="O198" s="28" t="s">
        <v>58</v>
      </c>
      <c r="P198" s="47" t="s">
        <v>58</v>
      </c>
      <c r="Q198" s="53" t="s">
        <v>58</v>
      </c>
      <c r="R198" s="53" t="s">
        <v>58</v>
      </c>
      <c r="S198" s="53">
        <v>429.36050499999999</v>
      </c>
      <c r="T198" s="53">
        <v>115.225144</v>
      </c>
      <c r="U198" s="28" t="s">
        <v>58</v>
      </c>
      <c r="V198" s="29" t="s">
        <v>58</v>
      </c>
      <c r="W198" s="27"/>
      <c r="X198" s="27" t="s">
        <v>81</v>
      </c>
      <c r="Y198" s="27"/>
      <c r="Z198" s="27"/>
      <c r="AA198" s="30">
        <v>5030.3999999999996</v>
      </c>
      <c r="AB198" s="31"/>
      <c r="AC198" s="31">
        <v>351.31439</v>
      </c>
      <c r="AD198" s="31">
        <v>340.489509</v>
      </c>
      <c r="AE198" s="31">
        <v>272.38700499999999</v>
      </c>
      <c r="AF198" s="31"/>
      <c r="AG198" s="31">
        <v>131.81278800000001</v>
      </c>
      <c r="AH198" s="31"/>
      <c r="AI198" s="31">
        <v>30.858071000000002</v>
      </c>
      <c r="AJ198" s="31">
        <v>89.065103999999991</v>
      </c>
      <c r="AK198" s="31">
        <v>120.427496</v>
      </c>
      <c r="AL198" s="31">
        <v>98.772889000000006</v>
      </c>
      <c r="AM198" s="31"/>
      <c r="AN198" s="31">
        <v>119.82327900000001</v>
      </c>
      <c r="AO198" s="31"/>
      <c r="AP198" s="31">
        <v>14.005141</v>
      </c>
      <c r="AQ198" s="31">
        <v>47.158575999999982</v>
      </c>
      <c r="AR198" s="31">
        <v>113.114288</v>
      </c>
      <c r="AS198" s="31">
        <v>93.624639999999999</v>
      </c>
      <c r="AT198" s="31"/>
      <c r="AU198" s="31">
        <v>175.37402300000002</v>
      </c>
      <c r="AV198" s="31"/>
      <c r="AW198" s="31">
        <v>57.484611000000001</v>
      </c>
      <c r="AX198" s="31">
        <v>78.055076999999983</v>
      </c>
      <c r="AY198" s="31">
        <v>138.613947</v>
      </c>
      <c r="AZ198" s="31">
        <v>121.39988600000002</v>
      </c>
      <c r="BA198" s="31"/>
      <c r="BB198" s="31">
        <v>181.69677100000001</v>
      </c>
      <c r="BC198" s="31"/>
      <c r="BD198" s="31">
        <v>429.36050499999999</v>
      </c>
      <c r="BE198" s="31">
        <v>214.70265699999993</v>
      </c>
      <c r="BF198" s="31">
        <v>137.11549600000001</v>
      </c>
      <c r="BG198" s="31">
        <v>115.225144</v>
      </c>
      <c r="BH198" s="30">
        <v>727.43636500000002</v>
      </c>
      <c r="BI198" s="30">
        <v>528.47328299999992</v>
      </c>
      <c r="BJ198" s="30">
        <v>545.06567899999993</v>
      </c>
      <c r="BK198" s="30">
        <v>587.6638250000002</v>
      </c>
      <c r="BL198" s="30">
        <v>943.88145300000019</v>
      </c>
      <c r="BM198" s="30"/>
      <c r="BN198" s="30">
        <v>1343.557196</v>
      </c>
      <c r="BO198" s="30">
        <v>4319.3050730000004</v>
      </c>
      <c r="BP198" s="30">
        <v>4376.8446379999996</v>
      </c>
      <c r="BQ198" s="30">
        <v>6028.4912059999997</v>
      </c>
      <c r="BR198" s="30">
        <v>6677.3282740000004</v>
      </c>
      <c r="BS198" s="30"/>
      <c r="BT198" s="31">
        <v>366.93834099999998</v>
      </c>
      <c r="BU198" s="31">
        <v>73.797196999999997</v>
      </c>
      <c r="BV198" s="31">
        <v>-1.2273829999999997</v>
      </c>
      <c r="BW198" s="31">
        <v>34.187877000000007</v>
      </c>
      <c r="BX198" s="27">
        <v>353.04264799999999</v>
      </c>
      <c r="BZ198" s="27">
        <v>392.043047</v>
      </c>
      <c r="CB198" s="27">
        <v>563.28360100000009</v>
      </c>
      <c r="CD198" s="27">
        <v>896.40380299999993</v>
      </c>
      <c r="CE198" s="27">
        <v>533.51492399999995</v>
      </c>
      <c r="CF198" s="27">
        <v>603.83571200000006</v>
      </c>
      <c r="CG198" s="27">
        <v>563.28360100000009</v>
      </c>
      <c r="CI198" s="27">
        <v>395.55352099999993</v>
      </c>
      <c r="CJ198" s="27">
        <v>417.859398</v>
      </c>
      <c r="CK198" s="27">
        <v>417.859398</v>
      </c>
      <c r="CL198" s="27">
        <v>353.04264799999999</v>
      </c>
    </row>
    <row r="199" spans="1:90" ht="16.5" customHeight="1" x14ac:dyDescent="0.25">
      <c r="A199" s="50"/>
      <c r="B199" s="27" t="s">
        <v>284</v>
      </c>
      <c r="C199" s="51" t="s">
        <v>79</v>
      </c>
      <c r="D199" s="52" t="s">
        <v>34</v>
      </c>
      <c r="E199" s="53" t="s">
        <v>58</v>
      </c>
      <c r="F199" s="53"/>
      <c r="G199" s="53">
        <v>40.937710000000003</v>
      </c>
      <c r="H199" s="53">
        <v>39.452573999999998</v>
      </c>
      <c r="I199" s="28" t="s">
        <v>58</v>
      </c>
      <c r="J199" s="47" t="s">
        <v>58</v>
      </c>
      <c r="K199" s="53" t="s">
        <v>58</v>
      </c>
      <c r="L199" s="53" t="s">
        <v>58</v>
      </c>
      <c r="M199" s="53">
        <v>18.865818000000001</v>
      </c>
      <c r="N199" s="53">
        <v>3.7159839999999997</v>
      </c>
      <c r="O199" s="28" t="s">
        <v>58</v>
      </c>
      <c r="P199" s="47" t="s">
        <v>58</v>
      </c>
      <c r="Q199" s="53" t="s">
        <v>58</v>
      </c>
      <c r="R199" s="53" t="s">
        <v>58</v>
      </c>
      <c r="S199" s="53">
        <v>12.379182999999998</v>
      </c>
      <c r="T199" s="53">
        <v>8.7208570000000005</v>
      </c>
      <c r="U199" s="28" t="s">
        <v>58</v>
      </c>
      <c r="V199" s="29" t="s">
        <v>58</v>
      </c>
      <c r="W199" s="27"/>
      <c r="X199" s="27" t="s">
        <v>81</v>
      </c>
      <c r="Y199" s="27"/>
      <c r="Z199" s="27"/>
      <c r="AA199" s="30">
        <v>575.6</v>
      </c>
      <c r="AB199" s="31"/>
      <c r="AC199" s="31">
        <v>60.379217999999995</v>
      </c>
      <c r="AD199" s="31">
        <v>58.309355000000011</v>
      </c>
      <c r="AE199" s="31">
        <v>31.577804</v>
      </c>
      <c r="AF199" s="31"/>
      <c r="AG199" s="31">
        <v>18.069579999999998</v>
      </c>
      <c r="AH199" s="31"/>
      <c r="AI199" s="31">
        <v>23.994045</v>
      </c>
      <c r="AJ199" s="31">
        <v>1.6690840000000016</v>
      </c>
      <c r="AK199" s="31">
        <v>6.8784530000000004</v>
      </c>
      <c r="AL199" s="31">
        <v>10.669985</v>
      </c>
      <c r="AM199" s="31"/>
      <c r="AN199" s="31">
        <v>8.0288500000000003</v>
      </c>
      <c r="AO199" s="31"/>
      <c r="AP199" s="31">
        <v>18.070419000000001</v>
      </c>
      <c r="AQ199" s="31">
        <v>0.99471100000000057</v>
      </c>
      <c r="AR199" s="31">
        <v>-0.31148399999999998</v>
      </c>
      <c r="AS199" s="31">
        <v>3.4352309999999999</v>
      </c>
      <c r="AT199" s="31"/>
      <c r="AU199" s="31">
        <v>8.5435850000000002</v>
      </c>
      <c r="AV199" s="31"/>
      <c r="AW199" s="31">
        <v>18.865818000000001</v>
      </c>
      <c r="AX199" s="31">
        <v>1.7359460000000007</v>
      </c>
      <c r="AY199" s="31">
        <v>0.20931499999999981</v>
      </c>
      <c r="AZ199" s="31">
        <v>3.7159839999999997</v>
      </c>
      <c r="BA199" s="31"/>
      <c r="BB199" s="31">
        <v>15.088833000000003</v>
      </c>
      <c r="BC199" s="31"/>
      <c r="BD199" s="31">
        <v>12.379182999999998</v>
      </c>
      <c r="BE199" s="31">
        <v>30.872302999999995</v>
      </c>
      <c r="BF199" s="31">
        <v>4.0333690000000004</v>
      </c>
      <c r="BG199" s="31">
        <v>8.7208570000000005</v>
      </c>
      <c r="BH199" s="30">
        <v>-35.728410999999994</v>
      </c>
      <c r="BI199" s="30">
        <v>9.5098719999999979</v>
      </c>
      <c r="BJ199" s="30">
        <v>24.310893999999998</v>
      </c>
      <c r="BK199" s="30">
        <v>32.421064999999999</v>
      </c>
      <c r="BL199" s="30">
        <v>48.805375999999995</v>
      </c>
      <c r="BM199" s="30"/>
      <c r="BN199" s="30">
        <v>38.706564</v>
      </c>
      <c r="BO199" s="30">
        <v>67.370519000000002</v>
      </c>
      <c r="BP199" s="30">
        <v>71.542822000000001</v>
      </c>
      <c r="BQ199" s="30">
        <v>102.41098100000001</v>
      </c>
      <c r="BR199" s="30">
        <v>108.447433</v>
      </c>
      <c r="BS199" s="30"/>
      <c r="BT199" s="31">
        <v>23.701391000000001</v>
      </c>
      <c r="BU199" s="31">
        <v>-0.90269500000000003</v>
      </c>
      <c r="BV199" s="31">
        <v>0.6194400000000001</v>
      </c>
      <c r="BW199" s="31"/>
      <c r="BX199" s="27">
        <v>15.05911</v>
      </c>
      <c r="BZ199" s="27">
        <v>10.488846000000001</v>
      </c>
      <c r="CB199" s="27">
        <v>28.085760000000008</v>
      </c>
      <c r="CD199" s="27">
        <v>56.005711999999995</v>
      </c>
      <c r="CE199" s="27">
        <v>49.994504999999997</v>
      </c>
      <c r="CF199" s="27">
        <v>31.368440000000003</v>
      </c>
      <c r="CG199" s="27">
        <v>28.085760000000008</v>
      </c>
      <c r="CI199" s="27">
        <v>24.527063000000002</v>
      </c>
      <c r="CJ199" s="27">
        <v>16.171119999999998</v>
      </c>
      <c r="CK199" s="27">
        <v>16.171119999999998</v>
      </c>
      <c r="CL199" s="27">
        <v>15.05911</v>
      </c>
    </row>
    <row r="200" spans="1:90" ht="16.5" customHeight="1" x14ac:dyDescent="0.25">
      <c r="A200" s="50"/>
      <c r="B200" s="27" t="s">
        <v>285</v>
      </c>
      <c r="C200" s="51" t="s">
        <v>79</v>
      </c>
      <c r="D200" s="52" t="s">
        <v>34</v>
      </c>
      <c r="E200" s="53" t="s">
        <v>58</v>
      </c>
      <c r="F200" s="53"/>
      <c r="G200" s="53">
        <v>0</v>
      </c>
      <c r="H200" s="53">
        <v>0</v>
      </c>
      <c r="I200" s="28" t="s">
        <v>58</v>
      </c>
      <c r="J200" s="47" t="s">
        <v>58</v>
      </c>
      <c r="K200" s="53" t="s">
        <v>58</v>
      </c>
      <c r="L200" s="53" t="s">
        <v>58</v>
      </c>
      <c r="M200" s="53">
        <v>-0.79052500000000003</v>
      </c>
      <c r="N200" s="53">
        <v>-0.61958000000000013</v>
      </c>
      <c r="O200" s="28" t="s">
        <v>58</v>
      </c>
      <c r="P200" s="47" t="s">
        <v>58</v>
      </c>
      <c r="Q200" s="53" t="s">
        <v>58</v>
      </c>
      <c r="R200" s="53" t="s">
        <v>58</v>
      </c>
      <c r="S200" s="53">
        <v>7.8953629999999997</v>
      </c>
      <c r="T200" s="53">
        <v>3.418272</v>
      </c>
      <c r="U200" s="28" t="s">
        <v>58</v>
      </c>
      <c r="V200" s="29" t="s">
        <v>58</v>
      </c>
      <c r="W200" s="27"/>
      <c r="X200" s="27" t="s">
        <v>81</v>
      </c>
      <c r="Y200" s="27"/>
      <c r="Z200" s="27"/>
      <c r="AA200" s="30">
        <v>330</v>
      </c>
      <c r="AB200" s="31"/>
      <c r="AC200" s="31">
        <v>0</v>
      </c>
      <c r="AD200" s="31">
        <v>0</v>
      </c>
      <c r="AE200" s="31">
        <v>0</v>
      </c>
      <c r="AF200" s="31"/>
      <c r="AG200" s="31">
        <v>0</v>
      </c>
      <c r="AH200" s="31"/>
      <c r="AI200" s="31">
        <v>0</v>
      </c>
      <c r="AJ200" s="31">
        <v>0</v>
      </c>
      <c r="AK200" s="31">
        <v>0</v>
      </c>
      <c r="AL200" s="31">
        <v>0</v>
      </c>
      <c r="AM200" s="31"/>
      <c r="AN200" s="31">
        <v>-1.5691850000000001</v>
      </c>
      <c r="AO200" s="31"/>
      <c r="AP200" s="31">
        <v>-0.792902</v>
      </c>
      <c r="AQ200" s="31">
        <v>-13.838673999999999</v>
      </c>
      <c r="AR200" s="31">
        <v>-0.20588200000000001</v>
      </c>
      <c r="AS200" s="31">
        <v>-0.62352399999999997</v>
      </c>
      <c r="AT200" s="31"/>
      <c r="AU200" s="31">
        <v>-1.5611600000000001</v>
      </c>
      <c r="AV200" s="31"/>
      <c r="AW200" s="31">
        <v>-0.79052500000000003</v>
      </c>
      <c r="AX200" s="31">
        <v>-13.835756999999999</v>
      </c>
      <c r="AY200" s="31">
        <v>-0.20221199999999989</v>
      </c>
      <c r="AZ200" s="31">
        <v>-0.61958000000000013</v>
      </c>
      <c r="BA200" s="31"/>
      <c r="BB200" s="31">
        <v>5.3292890000000002</v>
      </c>
      <c r="BC200" s="31"/>
      <c r="BD200" s="31">
        <v>7.8953629999999997</v>
      </c>
      <c r="BE200" s="31">
        <v>-8.985163</v>
      </c>
      <c r="BF200" s="31">
        <v>1.8754299999999999</v>
      </c>
      <c r="BG200" s="31">
        <v>3.418272</v>
      </c>
      <c r="BH200" s="30">
        <v>24.547504999999997</v>
      </c>
      <c r="BI200" s="30">
        <v>37.073026999999996</v>
      </c>
      <c r="BJ200" s="30">
        <v>37.925522000000001</v>
      </c>
      <c r="BK200" s="30">
        <v>-47.983989999999999</v>
      </c>
      <c r="BL200" s="30">
        <v>-6.4973409999999996</v>
      </c>
      <c r="BM200" s="30"/>
      <c r="BN200" s="30">
        <v>63.334293000000002</v>
      </c>
      <c r="BO200" s="30">
        <v>67.917968999999999</v>
      </c>
      <c r="BP200" s="30">
        <v>69.691974999999999</v>
      </c>
      <c r="BQ200" s="30">
        <v>107.652283</v>
      </c>
      <c r="BR200" s="30">
        <v>175.022729</v>
      </c>
      <c r="BS200" s="30"/>
      <c r="BT200" s="31">
        <v>0</v>
      </c>
      <c r="BU200" s="31">
        <v>-0.25906600000000002</v>
      </c>
      <c r="BV200" s="31">
        <v>-7.1536000000000002E-2</v>
      </c>
      <c r="BW200" s="31">
        <v>-0.21468200000000001</v>
      </c>
      <c r="BX200" s="27">
        <v>-4.0283889999999998</v>
      </c>
      <c r="BZ200" s="27">
        <v>-15.599129</v>
      </c>
      <c r="CB200" s="27">
        <v>3.2559000000000005</v>
      </c>
      <c r="CD200" s="27">
        <v>4.2039019999999994</v>
      </c>
      <c r="CE200" s="27">
        <v>-1.7804439999999999</v>
      </c>
      <c r="CF200" s="27">
        <v>5.5402149999999999</v>
      </c>
      <c r="CG200" s="27">
        <v>3.2559000000000005</v>
      </c>
      <c r="CI200" s="27">
        <v>-15.448074</v>
      </c>
      <c r="CJ200" s="27">
        <v>-3.9715349999999998</v>
      </c>
      <c r="CK200" s="27">
        <v>-3.9715349999999998</v>
      </c>
      <c r="CL200" s="27">
        <v>-4.0283889999999998</v>
      </c>
    </row>
    <row r="201" spans="1:90" ht="16.5" customHeight="1" x14ac:dyDescent="0.25">
      <c r="A201" s="50"/>
      <c r="B201" s="27" t="s">
        <v>286</v>
      </c>
      <c r="C201" s="51" t="s">
        <v>79</v>
      </c>
      <c r="D201" s="52" t="s">
        <v>34</v>
      </c>
      <c r="E201" s="53" t="s">
        <v>58</v>
      </c>
      <c r="F201" s="53"/>
      <c r="G201" s="53">
        <v>741.63056300000005</v>
      </c>
      <c r="H201" s="53"/>
      <c r="I201" s="28" t="s">
        <v>58</v>
      </c>
      <c r="J201" s="47" t="s">
        <v>58</v>
      </c>
      <c r="K201" s="53" t="s">
        <v>58</v>
      </c>
      <c r="L201" s="53" t="s">
        <v>58</v>
      </c>
      <c r="M201" s="53">
        <v>151.181206</v>
      </c>
      <c r="N201" s="53" t="s">
        <v>58</v>
      </c>
      <c r="O201" s="28" t="s">
        <v>58</v>
      </c>
      <c r="P201" s="47" t="s">
        <v>58</v>
      </c>
      <c r="Q201" s="53" t="s">
        <v>58</v>
      </c>
      <c r="R201" s="53" t="s">
        <v>58</v>
      </c>
      <c r="S201" s="53">
        <v>108.44743</v>
      </c>
      <c r="T201" s="53" t="s">
        <v>58</v>
      </c>
      <c r="U201" s="28" t="s">
        <v>58</v>
      </c>
      <c r="V201" s="29" t="s">
        <v>58</v>
      </c>
      <c r="W201" s="27"/>
      <c r="X201" s="27" t="s">
        <v>81</v>
      </c>
      <c r="Y201" s="27"/>
      <c r="Z201" s="27"/>
      <c r="AA201" s="30">
        <v>39160</v>
      </c>
      <c r="AB201" s="31"/>
      <c r="AC201" s="31"/>
      <c r="AD201" s="31"/>
      <c r="AE201" s="31"/>
      <c r="AF201" s="31"/>
      <c r="AG201" s="31"/>
      <c r="AH201" s="31"/>
      <c r="AI201" s="31">
        <v>174.87747200000001</v>
      </c>
      <c r="AJ201" s="31"/>
      <c r="AK201" s="31"/>
      <c r="AL201" s="31"/>
      <c r="AM201" s="31"/>
      <c r="AN201" s="31"/>
      <c r="AO201" s="31"/>
      <c r="AP201" s="31">
        <v>138.71672000000001</v>
      </c>
      <c r="AQ201" s="31"/>
      <c r="AR201" s="31"/>
      <c r="AS201" s="31"/>
      <c r="AT201" s="31"/>
      <c r="AU201" s="31"/>
      <c r="AV201" s="31"/>
      <c r="AW201" s="31">
        <v>151.181206</v>
      </c>
      <c r="AX201" s="31"/>
      <c r="AY201" s="31"/>
      <c r="AZ201" s="31"/>
      <c r="BA201" s="31"/>
      <c r="BB201" s="31"/>
      <c r="BC201" s="31"/>
      <c r="BD201" s="31">
        <v>108.44743</v>
      </c>
      <c r="BE201" s="31"/>
      <c r="BF201" s="31"/>
      <c r="BG201" s="31"/>
      <c r="BH201" s="30"/>
      <c r="BI201" s="30"/>
      <c r="BJ201" s="30"/>
      <c r="BK201" s="30">
        <v>157.69991699999997</v>
      </c>
      <c r="BL201" s="30">
        <v>198.04260399999998</v>
      </c>
      <c r="BM201" s="30"/>
      <c r="BN201" s="30"/>
      <c r="BO201" s="30"/>
      <c r="BP201" s="30"/>
      <c r="BQ201" s="30">
        <v>848.83098500000006</v>
      </c>
      <c r="BR201" s="30">
        <v>954.34805100000005</v>
      </c>
      <c r="BS201" s="30"/>
      <c r="BT201" s="31"/>
      <c r="BU201" s="31"/>
      <c r="BV201" s="31"/>
      <c r="BW201" s="31"/>
      <c r="BZ201" s="27">
        <v>507.65463999999997</v>
      </c>
      <c r="CD201" s="27">
        <v>416.279988</v>
      </c>
      <c r="CE201" s="27">
        <v>375.77206100000001</v>
      </c>
      <c r="CI201" s="27">
        <v>553.41845999999998</v>
      </c>
    </row>
    <row r="202" spans="1:90" ht="16.5" customHeight="1" x14ac:dyDescent="0.25">
      <c r="A202" s="50"/>
      <c r="B202" s="27" t="s">
        <v>287</v>
      </c>
      <c r="C202" s="51" t="s">
        <v>79</v>
      </c>
      <c r="D202" s="52" t="s">
        <v>34</v>
      </c>
      <c r="E202" s="53" t="s">
        <v>58</v>
      </c>
      <c r="F202" s="53"/>
      <c r="G202" s="53">
        <v>679.83367499999997</v>
      </c>
      <c r="H202" s="53">
        <v>642.13866199999995</v>
      </c>
      <c r="I202" s="28" t="s">
        <v>58</v>
      </c>
      <c r="J202" s="47" t="s">
        <v>58</v>
      </c>
      <c r="K202" s="53" t="s">
        <v>58</v>
      </c>
      <c r="L202" s="53" t="s">
        <v>58</v>
      </c>
      <c r="M202" s="53">
        <v>53.555906</v>
      </c>
      <c r="N202" s="53">
        <v>100.989194</v>
      </c>
      <c r="O202" s="28" t="s">
        <v>58</v>
      </c>
      <c r="P202" s="47" t="s">
        <v>58</v>
      </c>
      <c r="Q202" s="53" t="s">
        <v>58</v>
      </c>
      <c r="R202" s="53" t="s">
        <v>58</v>
      </c>
      <c r="S202" s="53">
        <v>59.177987000000002</v>
      </c>
      <c r="T202" s="53">
        <v>95.827524999999994</v>
      </c>
      <c r="U202" s="28" t="s">
        <v>58</v>
      </c>
      <c r="V202" s="29" t="s">
        <v>58</v>
      </c>
      <c r="W202" s="27"/>
      <c r="X202" s="27" t="s">
        <v>81</v>
      </c>
      <c r="Y202" s="27"/>
      <c r="Z202" s="27"/>
      <c r="AA202" s="30">
        <v>10374</v>
      </c>
      <c r="AB202" s="31"/>
      <c r="AC202" s="31">
        <v>1115.137792</v>
      </c>
      <c r="AD202" s="31">
        <v>632.64420000000018</v>
      </c>
      <c r="AE202" s="31">
        <v>619.95874900000001</v>
      </c>
      <c r="AF202" s="31"/>
      <c r="AG202" s="31">
        <v>234.25095999999999</v>
      </c>
      <c r="AH202" s="31"/>
      <c r="AI202" s="31">
        <v>82.348320999999999</v>
      </c>
      <c r="AJ202" s="31">
        <v>131.48186299999998</v>
      </c>
      <c r="AK202" s="31">
        <v>152.393812</v>
      </c>
      <c r="AL202" s="31">
        <v>123.883962</v>
      </c>
      <c r="AM202" s="31"/>
      <c r="AN202" s="31">
        <v>185.37605600000001</v>
      </c>
      <c r="AO202" s="31"/>
      <c r="AP202" s="31">
        <v>47.128827999999999</v>
      </c>
      <c r="AQ202" s="31">
        <v>99.305925000000002</v>
      </c>
      <c r="AR202" s="31">
        <v>112.073916</v>
      </c>
      <c r="AS202" s="31">
        <v>96.477226000000002</v>
      </c>
      <c r="AT202" s="31"/>
      <c r="AU202" s="31">
        <v>194.17922799999999</v>
      </c>
      <c r="AV202" s="31"/>
      <c r="AW202" s="31">
        <v>53.555906</v>
      </c>
      <c r="AX202" s="31">
        <v>103.983949</v>
      </c>
      <c r="AY202" s="31">
        <v>117.07423799999999</v>
      </c>
      <c r="AZ202" s="31">
        <v>100.989194</v>
      </c>
      <c r="BA202" s="31"/>
      <c r="BB202" s="31">
        <v>160.13675900000001</v>
      </c>
      <c r="BC202" s="31"/>
      <c r="BD202" s="31">
        <v>59.177987000000002</v>
      </c>
      <c r="BE202" s="31">
        <v>122.94747400000006</v>
      </c>
      <c r="BF202" s="31">
        <v>144.504818</v>
      </c>
      <c r="BG202" s="31">
        <v>95.827524999999994</v>
      </c>
      <c r="BH202" s="30"/>
      <c r="BI202" s="30">
        <v>-248.21398400000004</v>
      </c>
      <c r="BJ202" s="30">
        <v>-304.27591299999995</v>
      </c>
      <c r="BK202" s="30">
        <v>-112.01750699999997</v>
      </c>
      <c r="BL202" s="30">
        <v>-132.85522000000003</v>
      </c>
      <c r="BM202" s="30"/>
      <c r="BN202" s="30"/>
      <c r="BO202" s="30">
        <v>1160.1847439999999</v>
      </c>
      <c r="BP202" s="30">
        <v>1305.4642329999999</v>
      </c>
      <c r="BQ202" s="30">
        <v>1898.8491449999999</v>
      </c>
      <c r="BR202" s="30">
        <v>1957.4189530000001</v>
      </c>
      <c r="BS202" s="30"/>
      <c r="BT202" s="31">
        <v>311.8181699999999</v>
      </c>
      <c r="BU202" s="31">
        <v>40.596548999999996</v>
      </c>
      <c r="BV202" s="31"/>
      <c r="BW202" s="31"/>
      <c r="BX202" s="27">
        <v>292.19923299999999</v>
      </c>
      <c r="BZ202" s="27">
        <v>415.237415</v>
      </c>
      <c r="CB202" s="27">
        <v>209.470237</v>
      </c>
      <c r="CD202" s="27">
        <v>422.45780400000007</v>
      </c>
      <c r="CE202" s="27">
        <v>427.58905100000004</v>
      </c>
      <c r="CF202" s="27">
        <v>326.50866199999996</v>
      </c>
      <c r="CG202" s="27">
        <v>209.470237</v>
      </c>
      <c r="CI202" s="27">
        <v>375.60328700000002</v>
      </c>
      <c r="CJ202" s="27">
        <v>368.67692199999999</v>
      </c>
      <c r="CK202" s="27">
        <v>368.67692199999999</v>
      </c>
      <c r="CL202" s="27">
        <v>292.19923299999999</v>
      </c>
    </row>
    <row r="203" spans="1:90" ht="16.5" customHeight="1" x14ac:dyDescent="0.25">
      <c r="A203" s="50"/>
      <c r="B203" s="27" t="s">
        <v>288</v>
      </c>
      <c r="C203" s="51" t="s">
        <v>79</v>
      </c>
      <c r="D203" s="52" t="s">
        <v>34</v>
      </c>
      <c r="E203" s="53" t="s">
        <v>58</v>
      </c>
      <c r="F203" s="53"/>
      <c r="G203" s="53">
        <v>89.376414999999994</v>
      </c>
      <c r="H203" s="53"/>
      <c r="I203" s="28" t="s">
        <v>58</v>
      </c>
      <c r="J203" s="47" t="s">
        <v>58</v>
      </c>
      <c r="K203" s="53" t="s">
        <v>58</v>
      </c>
      <c r="L203" s="53" t="s">
        <v>58</v>
      </c>
      <c r="M203" s="53">
        <v>40.682870999999999</v>
      </c>
      <c r="N203" s="53" t="s">
        <v>58</v>
      </c>
      <c r="O203" s="28" t="s">
        <v>58</v>
      </c>
      <c r="P203" s="47" t="s">
        <v>58</v>
      </c>
      <c r="Q203" s="53" t="s">
        <v>58</v>
      </c>
      <c r="R203" s="53" t="s">
        <v>58</v>
      </c>
      <c r="S203" s="53">
        <v>35.516756000000001</v>
      </c>
      <c r="T203" s="53" t="s">
        <v>58</v>
      </c>
      <c r="U203" s="28" t="s">
        <v>58</v>
      </c>
      <c r="V203" s="29" t="s">
        <v>58</v>
      </c>
      <c r="W203" s="27"/>
      <c r="X203" s="27" t="s">
        <v>81</v>
      </c>
      <c r="Y203" s="27"/>
      <c r="Z203" s="27"/>
      <c r="AA203" s="30">
        <v>1788.6</v>
      </c>
      <c r="AB203" s="31"/>
      <c r="AC203" s="31"/>
      <c r="AD203" s="31">
        <v>14.193265000000011</v>
      </c>
      <c r="AE203" s="31"/>
      <c r="AF203" s="31"/>
      <c r="AG203" s="31"/>
      <c r="AH203" s="31"/>
      <c r="AI203" s="31">
        <v>47.632095999999997</v>
      </c>
      <c r="AJ203" s="31">
        <v>7.1891839999999974</v>
      </c>
      <c r="AK203" s="31"/>
      <c r="AL203" s="31"/>
      <c r="AM203" s="31"/>
      <c r="AN203" s="31"/>
      <c r="AO203" s="31"/>
      <c r="AP203" s="31">
        <v>40.532733999999998</v>
      </c>
      <c r="AQ203" s="31">
        <v>-7.4294320000000003</v>
      </c>
      <c r="AR203" s="31"/>
      <c r="AS203" s="31"/>
      <c r="AT203" s="31"/>
      <c r="AU203" s="31"/>
      <c r="AV203" s="31"/>
      <c r="AW203" s="31">
        <v>40.682870999999999</v>
      </c>
      <c r="AX203" s="31">
        <v>-7.2735640000000004</v>
      </c>
      <c r="AY203" s="31"/>
      <c r="AZ203" s="31"/>
      <c r="BA203" s="31"/>
      <c r="BB203" s="31"/>
      <c r="BC203" s="31"/>
      <c r="BD203" s="31">
        <v>35.516756000000001</v>
      </c>
      <c r="BE203" s="31">
        <v>3.2866019999999736</v>
      </c>
      <c r="BF203" s="31"/>
      <c r="BG203" s="31"/>
      <c r="BH203" s="30"/>
      <c r="BI203" s="30"/>
      <c r="BJ203" s="30">
        <v>211.93245300000001</v>
      </c>
      <c r="BK203" s="30">
        <v>91.310390999999981</v>
      </c>
      <c r="BL203" s="30">
        <v>232.54396199999996</v>
      </c>
      <c r="BM203" s="30"/>
      <c r="BN203" s="30"/>
      <c r="BO203" s="30"/>
      <c r="BP203" s="30">
        <v>214.09463099999999</v>
      </c>
      <c r="BQ203" s="30">
        <v>453.14261499999998</v>
      </c>
      <c r="BR203" s="30">
        <v>488.52478100000002</v>
      </c>
      <c r="BS203" s="30"/>
      <c r="BT203" s="31">
        <v>12.364402999999999</v>
      </c>
      <c r="BU203" s="31"/>
      <c r="BV203" s="31"/>
      <c r="BW203" s="31"/>
      <c r="BZ203" s="27">
        <v>2.664104</v>
      </c>
      <c r="CD203" s="27">
        <v>151.39435699999999</v>
      </c>
      <c r="CE203" s="27">
        <v>119.841365</v>
      </c>
      <c r="CF203" s="27">
        <v>126.85142200000003</v>
      </c>
      <c r="CI203" s="27">
        <v>41.466622000000001</v>
      </c>
      <c r="CJ203" s="27">
        <v>7.7094700000000005</v>
      </c>
      <c r="CK203" s="27">
        <v>7.7094700000000005</v>
      </c>
    </row>
    <row r="204" spans="1:90" ht="16.5" customHeight="1" x14ac:dyDescent="0.25">
      <c r="A204" s="50"/>
      <c r="B204" s="27" t="s">
        <v>289</v>
      </c>
      <c r="C204" s="51" t="s">
        <v>79</v>
      </c>
      <c r="D204" s="52" t="s">
        <v>34</v>
      </c>
      <c r="E204" s="53" t="s">
        <v>58</v>
      </c>
      <c r="F204" s="53"/>
      <c r="G204" s="53">
        <v>65.547073999999995</v>
      </c>
      <c r="H204" s="53">
        <v>39.483398999999999</v>
      </c>
      <c r="I204" s="28" t="s">
        <v>58</v>
      </c>
      <c r="J204" s="47" t="s">
        <v>58</v>
      </c>
      <c r="K204" s="53" t="s">
        <v>58</v>
      </c>
      <c r="L204" s="53" t="s">
        <v>58</v>
      </c>
      <c r="M204" s="53">
        <v>1.02643</v>
      </c>
      <c r="N204" s="53">
        <v>4.7912379999999999</v>
      </c>
      <c r="O204" s="28" t="s">
        <v>58</v>
      </c>
      <c r="P204" s="47" t="s">
        <v>58</v>
      </c>
      <c r="Q204" s="53" t="s">
        <v>58</v>
      </c>
      <c r="R204" s="53" t="s">
        <v>58</v>
      </c>
      <c r="S204" s="53">
        <v>144.500587</v>
      </c>
      <c r="T204" s="53">
        <v>114.232432</v>
      </c>
      <c r="U204" s="28" t="s">
        <v>58</v>
      </c>
      <c r="V204" s="29" t="s">
        <v>58</v>
      </c>
      <c r="W204" s="27"/>
      <c r="X204" s="27" t="s">
        <v>81</v>
      </c>
      <c r="Y204" s="27"/>
      <c r="Z204" s="27"/>
      <c r="AA204" s="30">
        <v>1111.6087500000001</v>
      </c>
      <c r="AB204" s="31"/>
      <c r="AC204" s="31">
        <v>67.504257999999993</v>
      </c>
      <c r="AD204" s="31">
        <v>30.704865000000012</v>
      </c>
      <c r="AE204" s="31">
        <v>34.619323000000001</v>
      </c>
      <c r="AF204" s="31"/>
      <c r="AG204" s="31">
        <v>16.871766999999998</v>
      </c>
      <c r="AH204" s="31"/>
      <c r="AI204" s="31">
        <v>7.7615930000000013</v>
      </c>
      <c r="AJ204" s="31">
        <v>6.6803319999999999</v>
      </c>
      <c r="AK204" s="31">
        <v>17.423064</v>
      </c>
      <c r="AL204" s="31">
        <v>9.0523830000000007</v>
      </c>
      <c r="AM204" s="31"/>
      <c r="AN204" s="31">
        <v>9.2296069999999997</v>
      </c>
      <c r="AO204" s="31"/>
      <c r="AP204" s="31">
        <v>0.10234399999999999</v>
      </c>
      <c r="AQ204" s="31">
        <v>3.3224659999999999</v>
      </c>
      <c r="AR204" s="31">
        <v>13.21898</v>
      </c>
      <c r="AS204" s="31">
        <v>4.3128279999999997</v>
      </c>
      <c r="AT204" s="31"/>
      <c r="AU204" s="31">
        <v>10.041319999999999</v>
      </c>
      <c r="AV204" s="31"/>
      <c r="AW204" s="31">
        <v>1.02643</v>
      </c>
      <c r="AX204" s="31">
        <v>3.7421540000000002</v>
      </c>
      <c r="AY204" s="31">
        <v>13.667539</v>
      </c>
      <c r="AZ204" s="31">
        <v>4.7912379999999999</v>
      </c>
      <c r="BA204" s="31"/>
      <c r="BB204" s="31">
        <v>121.051074</v>
      </c>
      <c r="BC204" s="31"/>
      <c r="BD204" s="31">
        <v>144.500587</v>
      </c>
      <c r="BE204" s="31">
        <v>26.976293999999996</v>
      </c>
      <c r="BF204" s="31">
        <v>28.722722999999998</v>
      </c>
      <c r="BG204" s="31">
        <v>114.232432</v>
      </c>
      <c r="BH204" s="30">
        <v>5.756096000000003</v>
      </c>
      <c r="BI204" s="30">
        <v>24.830780000000001</v>
      </c>
      <c r="BJ204" s="30">
        <v>11.997382999999999</v>
      </c>
      <c r="BK204" s="30">
        <v>-14.199176000000008</v>
      </c>
      <c r="BL204" s="30">
        <v>23.547948999999996</v>
      </c>
      <c r="BM204" s="30"/>
      <c r="BN204" s="30">
        <v>225.339538</v>
      </c>
      <c r="BO204" s="30">
        <v>367.683086</v>
      </c>
      <c r="BP204" s="30">
        <v>396.40580899999998</v>
      </c>
      <c r="BQ204" s="30">
        <v>423.38210299999997</v>
      </c>
      <c r="BR204" s="30">
        <v>567.88269000000003</v>
      </c>
      <c r="BS204" s="30"/>
      <c r="BT204" s="31">
        <v>17.650743999999996</v>
      </c>
      <c r="BU204" s="31">
        <v>2.9369420000000002</v>
      </c>
      <c r="BV204" s="31">
        <v>4.4225249999999985</v>
      </c>
      <c r="BW204" s="31">
        <v>6.0323960000000012</v>
      </c>
      <c r="BX204" s="27">
        <v>16.510019</v>
      </c>
      <c r="BZ204" s="27">
        <v>27.451013</v>
      </c>
      <c r="CB204" s="27">
        <v>135.64774</v>
      </c>
      <c r="CD204" s="27">
        <v>314.43203599999998</v>
      </c>
      <c r="CE204" s="27">
        <v>176.750091</v>
      </c>
      <c r="CF204" s="27">
        <v>147.370912</v>
      </c>
      <c r="CG204" s="27">
        <v>135.64774</v>
      </c>
      <c r="CI204" s="27">
        <v>23.227360999999998</v>
      </c>
      <c r="CJ204" s="27">
        <v>27.240615999999999</v>
      </c>
      <c r="CK204" s="27">
        <v>27.240615999999999</v>
      </c>
      <c r="CL204" s="27">
        <v>16.510019</v>
      </c>
    </row>
    <row r="205" spans="1:90" ht="16.5" customHeight="1" x14ac:dyDescent="0.25">
      <c r="A205" s="50"/>
      <c r="B205" s="27" t="s">
        <v>290</v>
      </c>
      <c r="C205" s="51" t="s">
        <v>79</v>
      </c>
      <c r="D205" s="52" t="s">
        <v>34</v>
      </c>
      <c r="E205" s="53" t="s">
        <v>58</v>
      </c>
      <c r="F205" s="53"/>
      <c r="G205" s="53"/>
      <c r="H205" s="53">
        <v>599.95815300000004</v>
      </c>
      <c r="I205" s="28" t="s">
        <v>58</v>
      </c>
      <c r="J205" s="47" t="s">
        <v>58</v>
      </c>
      <c r="K205" s="53" t="s">
        <v>58</v>
      </c>
      <c r="L205" s="53" t="s">
        <v>58</v>
      </c>
      <c r="M205" s="53" t="s">
        <v>58</v>
      </c>
      <c r="N205" s="53">
        <v>66.814612000000011</v>
      </c>
      <c r="O205" s="28" t="s">
        <v>58</v>
      </c>
      <c r="P205" s="47" t="s">
        <v>58</v>
      </c>
      <c r="Q205" s="53" t="s">
        <v>58</v>
      </c>
      <c r="R205" s="53" t="s">
        <v>58</v>
      </c>
      <c r="S205" s="53" t="s">
        <v>58</v>
      </c>
      <c r="T205" s="53">
        <v>-110.042997</v>
      </c>
      <c r="U205" s="28" t="s">
        <v>58</v>
      </c>
      <c r="V205" s="29" t="s">
        <v>58</v>
      </c>
      <c r="W205" s="27"/>
      <c r="X205" s="27" t="s">
        <v>214</v>
      </c>
      <c r="Y205" s="27"/>
      <c r="Z205" s="27"/>
      <c r="AA205" s="30">
        <v>7472.99</v>
      </c>
      <c r="AB205" s="31"/>
      <c r="AC205" s="31">
        <v>1037.374654</v>
      </c>
      <c r="AD205" s="31"/>
      <c r="AE205" s="31">
        <v>443.41756500000002</v>
      </c>
      <c r="AF205" s="31"/>
      <c r="AG205" s="31">
        <v>-16.880687000000002</v>
      </c>
      <c r="AH205" s="31"/>
      <c r="AI205" s="31"/>
      <c r="AJ205" s="31"/>
      <c r="AK205" s="31">
        <v>-140.173238</v>
      </c>
      <c r="AL205" s="31">
        <v>36.414059000000002</v>
      </c>
      <c r="AM205" s="31"/>
      <c r="AN205" s="31">
        <v>-111.126828</v>
      </c>
      <c r="AO205" s="31"/>
      <c r="AP205" s="31"/>
      <c r="AQ205" s="31"/>
      <c r="AR205" s="31">
        <v>-200.96671599999999</v>
      </c>
      <c r="AS205" s="31">
        <v>-15.733890000000001</v>
      </c>
      <c r="AT205" s="31"/>
      <c r="AU205" s="31">
        <v>1.3521040000000113</v>
      </c>
      <c r="AV205" s="31"/>
      <c r="AW205" s="31"/>
      <c r="AX205" s="31"/>
      <c r="AY205" s="31">
        <v>-95.089876000000032</v>
      </c>
      <c r="AZ205" s="31">
        <v>66.814612000000011</v>
      </c>
      <c r="BA205" s="31"/>
      <c r="BB205" s="31">
        <v>252.88683499999996</v>
      </c>
      <c r="BC205" s="31"/>
      <c r="BD205" s="31"/>
      <c r="BE205" s="31"/>
      <c r="BF205" s="31">
        <v>-228.649539</v>
      </c>
      <c r="BG205" s="31">
        <v>-110.042997</v>
      </c>
      <c r="BH205" s="30">
        <v>3046.9804199999999</v>
      </c>
      <c r="BI205" s="30">
        <v>3570.5215639999997</v>
      </c>
      <c r="BJ205" s="30">
        <v>3888.7853230000001</v>
      </c>
      <c r="BK205" s="30"/>
      <c r="BL205" s="30"/>
      <c r="BM205" s="30"/>
      <c r="BN205" s="30">
        <v>-746.59899800000005</v>
      </c>
      <c r="BO205" s="30">
        <v>-1044.997687</v>
      </c>
      <c r="BP205" s="30">
        <v>-1273.965007</v>
      </c>
      <c r="BQ205" s="30"/>
      <c r="BR205" s="30"/>
      <c r="BS205" s="30"/>
      <c r="BT205" s="31">
        <v>336.68041199999993</v>
      </c>
      <c r="BU205" s="31">
        <v>-77.672634999999985</v>
      </c>
      <c r="BV205" s="31">
        <v>67.229872000000015</v>
      </c>
      <c r="BW205" s="31">
        <v>-20.820481000000029</v>
      </c>
      <c r="BX205" s="27">
        <v>-112.34136899999996</v>
      </c>
      <c r="BZ205" s="27">
        <v>-129.75861000000003</v>
      </c>
      <c r="CB205" s="27">
        <v>-84.748291000000037</v>
      </c>
      <c r="CD205" s="27">
        <v>-139.48383999999999</v>
      </c>
      <c r="CE205" s="27">
        <v>-139.48383999999999</v>
      </c>
      <c r="CF205" s="27">
        <v>-139.48383999999999</v>
      </c>
      <c r="CG205" s="27">
        <v>-84.748291000000037</v>
      </c>
      <c r="CJ205" s="27">
        <v>-129.75861000000003</v>
      </c>
      <c r="CK205" s="27">
        <v>-129.75861000000003</v>
      </c>
      <c r="CL205" s="27">
        <v>-112.34136899999996</v>
      </c>
    </row>
    <row r="206" spans="1:90" ht="16.5" customHeight="1" x14ac:dyDescent="0.25">
      <c r="A206" s="50"/>
      <c r="B206" s="27" t="s">
        <v>291</v>
      </c>
      <c r="C206" s="51" t="s">
        <v>79</v>
      </c>
      <c r="D206" s="52" t="s">
        <v>34</v>
      </c>
      <c r="E206" s="53" t="s">
        <v>58</v>
      </c>
      <c r="F206" s="53"/>
      <c r="G206" s="53">
        <v>12.053148</v>
      </c>
      <c r="H206" s="53">
        <v>27.725774999999999</v>
      </c>
      <c r="I206" s="28" t="s">
        <v>58</v>
      </c>
      <c r="J206" s="47" t="s">
        <v>58</v>
      </c>
      <c r="K206" s="53" t="s">
        <v>58</v>
      </c>
      <c r="L206" s="53" t="s">
        <v>58</v>
      </c>
      <c r="M206" s="53">
        <v>-3.3971230000000001</v>
      </c>
      <c r="N206" s="53">
        <v>4.5168010000000001</v>
      </c>
      <c r="O206" s="28" t="s">
        <v>58</v>
      </c>
      <c r="P206" s="47" t="s">
        <v>58</v>
      </c>
      <c r="Q206" s="53" t="s">
        <v>58</v>
      </c>
      <c r="R206" s="53" t="s">
        <v>58</v>
      </c>
      <c r="S206" s="53">
        <v>-1.9995879999999999</v>
      </c>
      <c r="T206" s="53">
        <v>15.643746</v>
      </c>
      <c r="U206" s="28" t="s">
        <v>58</v>
      </c>
      <c r="V206" s="29" t="s">
        <v>58</v>
      </c>
      <c r="W206" s="27"/>
      <c r="X206" s="27" t="s">
        <v>81</v>
      </c>
      <c r="Y206" s="27"/>
      <c r="Z206" s="27"/>
      <c r="AA206" s="30">
        <v>761.25</v>
      </c>
      <c r="AB206" s="31"/>
      <c r="AC206" s="31">
        <v>35.118586999999998</v>
      </c>
      <c r="AD206" s="31">
        <v>75.391445000000004</v>
      </c>
      <c r="AE206" s="31">
        <v>8.6137359999999994</v>
      </c>
      <c r="AF206" s="31"/>
      <c r="AG206" s="31">
        <v>10.298216</v>
      </c>
      <c r="AH206" s="31"/>
      <c r="AI206" s="31">
        <v>2.8902730000000001</v>
      </c>
      <c r="AJ206" s="31">
        <v>7.1159800000000004</v>
      </c>
      <c r="AK206" s="31">
        <v>-1.683997</v>
      </c>
      <c r="AL206" s="31">
        <v>7.7064440000000003</v>
      </c>
      <c r="AM206" s="31"/>
      <c r="AN206" s="31">
        <v>3.7716020000000001</v>
      </c>
      <c r="AO206" s="31"/>
      <c r="AP206" s="31">
        <v>-3.5392800000000002</v>
      </c>
      <c r="AQ206" s="31">
        <v>2.4062930000000002</v>
      </c>
      <c r="AR206" s="31">
        <v>-6.2740049999999998</v>
      </c>
      <c r="AS206" s="31">
        <v>4.42448</v>
      </c>
      <c r="AT206" s="31"/>
      <c r="AU206" s="31">
        <v>3.9540040000000003</v>
      </c>
      <c r="AV206" s="31"/>
      <c r="AW206" s="31">
        <v>-3.3971230000000001</v>
      </c>
      <c r="AX206" s="31">
        <v>2.5157700000000003</v>
      </c>
      <c r="AY206" s="31">
        <v>-6.1678180000000005</v>
      </c>
      <c r="AZ206" s="31">
        <v>4.5168010000000001</v>
      </c>
      <c r="BA206" s="31"/>
      <c r="BB206" s="31">
        <v>21.674226000000001</v>
      </c>
      <c r="BC206" s="31"/>
      <c r="BD206" s="31">
        <v>-1.9995879999999999</v>
      </c>
      <c r="BE206" s="31">
        <v>20.757174000000003</v>
      </c>
      <c r="BF206" s="31">
        <v>5.420966</v>
      </c>
      <c r="BG206" s="31">
        <v>15.643746</v>
      </c>
      <c r="BH206" s="30">
        <v>12.818772000000001</v>
      </c>
      <c r="BI206" s="30">
        <v>-53.973125000000003</v>
      </c>
      <c r="BJ206" s="30">
        <v>-51.433407000000003</v>
      </c>
      <c r="BK206" s="30">
        <v>-21.78002</v>
      </c>
      <c r="BL206" s="30">
        <v>-20.900008999999997</v>
      </c>
      <c r="BM206" s="30"/>
      <c r="BN206" s="30">
        <v>70.071825000000004</v>
      </c>
      <c r="BO206" s="30">
        <v>185.54354000000001</v>
      </c>
      <c r="BP206" s="30">
        <v>190.33466000000001</v>
      </c>
      <c r="BQ206" s="30">
        <v>234.44994800000001</v>
      </c>
      <c r="BR206" s="30">
        <v>232.594742</v>
      </c>
      <c r="BS206" s="30"/>
      <c r="BT206" s="31">
        <v>33.624729000000002</v>
      </c>
      <c r="BU206" s="31">
        <v>1.517698</v>
      </c>
      <c r="BV206" s="31">
        <v>1.8330210000000005</v>
      </c>
      <c r="BW206" s="31">
        <v>-1.1404760000000005</v>
      </c>
      <c r="BX206" s="27">
        <v>9.0816499999999998</v>
      </c>
      <c r="BZ206" s="27">
        <v>0.301956</v>
      </c>
      <c r="CB206" s="27">
        <v>49.715164000000001</v>
      </c>
      <c r="CD206" s="27">
        <v>39.822298000000004</v>
      </c>
      <c r="CE206" s="27">
        <v>47.852366000000004</v>
      </c>
      <c r="CF206" s="27">
        <v>51.799798000000003</v>
      </c>
      <c r="CG206" s="27">
        <v>49.715164000000001</v>
      </c>
      <c r="CI206" s="27">
        <v>-2.5323700000000002</v>
      </c>
      <c r="CJ206" s="27">
        <v>1.396134</v>
      </c>
      <c r="CK206" s="27">
        <v>1.396134</v>
      </c>
      <c r="CL206" s="27">
        <v>9.0816499999999998</v>
      </c>
    </row>
    <row r="207" spans="1:90" ht="16.5" customHeight="1" x14ac:dyDescent="0.25">
      <c r="A207" s="50"/>
      <c r="B207" s="27" t="s">
        <v>292</v>
      </c>
      <c r="C207" s="51" t="s">
        <v>79</v>
      </c>
      <c r="D207" s="52" t="s">
        <v>34</v>
      </c>
      <c r="E207" s="53" t="s">
        <v>58</v>
      </c>
      <c r="F207" s="53"/>
      <c r="G207" s="53">
        <v>94.900339000000002</v>
      </c>
      <c r="H207" s="53">
        <v>84.065779000000006</v>
      </c>
      <c r="I207" s="28" t="s">
        <v>58</v>
      </c>
      <c r="J207" s="47" t="s">
        <v>58</v>
      </c>
      <c r="K207" s="53" t="s">
        <v>58</v>
      </c>
      <c r="L207" s="53" t="s">
        <v>58</v>
      </c>
      <c r="M207" s="53">
        <v>9.0916689999999996</v>
      </c>
      <c r="N207" s="53">
        <v>15.879325</v>
      </c>
      <c r="O207" s="28" t="s">
        <v>58</v>
      </c>
      <c r="P207" s="47" t="s">
        <v>58</v>
      </c>
      <c r="Q207" s="53" t="s">
        <v>58</v>
      </c>
      <c r="R207" s="53" t="s">
        <v>58</v>
      </c>
      <c r="S207" s="53">
        <v>14.309705000000003</v>
      </c>
      <c r="T207" s="53">
        <v>17.085108999999999</v>
      </c>
      <c r="U207" s="28" t="s">
        <v>58</v>
      </c>
      <c r="V207" s="29" t="s">
        <v>58</v>
      </c>
      <c r="W207" s="27"/>
      <c r="X207" s="27" t="s">
        <v>81</v>
      </c>
      <c r="Y207" s="27"/>
      <c r="Z207" s="27"/>
      <c r="AA207" s="30">
        <v>2451.3248429999999</v>
      </c>
      <c r="AB207" s="31"/>
      <c r="AC207" s="31">
        <v>157.67194499999999</v>
      </c>
      <c r="AD207" s="31">
        <v>73.692319000000026</v>
      </c>
      <c r="AE207" s="31">
        <v>77.036257000000006</v>
      </c>
      <c r="AF207" s="31"/>
      <c r="AG207" s="31">
        <v>38.153337000000001</v>
      </c>
      <c r="AH207" s="31"/>
      <c r="AI207" s="31">
        <v>10.791758</v>
      </c>
      <c r="AJ207" s="31">
        <v>11.691632999999996</v>
      </c>
      <c r="AK207" s="31">
        <v>11.605231</v>
      </c>
      <c r="AL207" s="31">
        <v>18.395738000000001</v>
      </c>
      <c r="AM207" s="31"/>
      <c r="AN207" s="31">
        <v>32.820844999999998</v>
      </c>
      <c r="AO207" s="31"/>
      <c r="AP207" s="31">
        <v>7.5346019999999996</v>
      </c>
      <c r="AQ207" s="31">
        <v>5.0056309999999939</v>
      </c>
      <c r="AR207" s="31">
        <v>9.0101139999999997</v>
      </c>
      <c r="AS207" s="31">
        <v>15.583736999999999</v>
      </c>
      <c r="AT207" s="31"/>
      <c r="AU207" s="31">
        <v>33.606117999999995</v>
      </c>
      <c r="AV207" s="31"/>
      <c r="AW207" s="31">
        <v>9.0916689999999996</v>
      </c>
      <c r="AX207" s="31">
        <v>7.8226949999999933</v>
      </c>
      <c r="AY207" s="31">
        <v>9.7247790000000087</v>
      </c>
      <c r="AZ207" s="31">
        <v>15.879325</v>
      </c>
      <c r="BA207" s="31"/>
      <c r="BB207" s="31">
        <v>39.171292000000001</v>
      </c>
      <c r="BC207" s="31"/>
      <c r="BD207" s="31">
        <v>14.309705000000003</v>
      </c>
      <c r="BE207" s="31">
        <v>5.6674469999999957</v>
      </c>
      <c r="BF207" s="31">
        <v>32.019112999999997</v>
      </c>
      <c r="BG207" s="31">
        <v>17.085108999999999</v>
      </c>
      <c r="BH207" s="30">
        <v>-17.726889</v>
      </c>
      <c r="BI207" s="30">
        <v>-11.098814000000001</v>
      </c>
      <c r="BJ207" s="30">
        <v>-7.833963999999999</v>
      </c>
      <c r="BK207" s="30">
        <v>-18.767626</v>
      </c>
      <c r="BL207" s="30">
        <v>-12.309355</v>
      </c>
      <c r="BM207" s="30"/>
      <c r="BN207" s="30">
        <v>39.076723999999999</v>
      </c>
      <c r="BO207" s="30">
        <v>70.857099000000005</v>
      </c>
      <c r="BP207" s="30">
        <v>100.633084</v>
      </c>
      <c r="BQ207" s="30">
        <v>99.933954999999997</v>
      </c>
      <c r="BR207" s="30">
        <v>96.226787999999999</v>
      </c>
      <c r="BS207" s="30"/>
      <c r="BT207" s="31">
        <v>58.402005000000003</v>
      </c>
      <c r="BU207" s="31">
        <v>9.403608000000002</v>
      </c>
      <c r="BV207" s="31">
        <v>11.433262000000001</v>
      </c>
      <c r="BW207" s="31">
        <v>3.6282129999999988</v>
      </c>
      <c r="BX207" s="27">
        <v>55.779601999999997</v>
      </c>
      <c r="BZ207" s="27">
        <v>51.153592000000003</v>
      </c>
      <c r="CB207" s="27">
        <v>80.839383000000026</v>
      </c>
      <c r="CD207" s="27">
        <v>66.838245000000001</v>
      </c>
      <c r="CE207" s="27">
        <v>76.857851999999994</v>
      </c>
      <c r="CF207" s="27">
        <v>104.389329</v>
      </c>
      <c r="CG207" s="27">
        <v>80.839383000000026</v>
      </c>
      <c r="CI207" s="27">
        <v>42.518467999999999</v>
      </c>
      <c r="CJ207" s="27">
        <v>56.100773000000004</v>
      </c>
      <c r="CK207" s="27">
        <v>56.100773000000004</v>
      </c>
      <c r="CL207" s="27">
        <v>55.779601999999997</v>
      </c>
    </row>
    <row r="208" spans="1:90" ht="16.5" customHeight="1" x14ac:dyDescent="0.25">
      <c r="A208" s="50"/>
      <c r="B208" s="27" t="s">
        <v>293</v>
      </c>
      <c r="C208" s="51" t="s">
        <v>79</v>
      </c>
      <c r="D208" s="52" t="s">
        <v>34</v>
      </c>
      <c r="E208" s="53">
        <v>0</v>
      </c>
      <c r="F208" s="53"/>
      <c r="G208" s="53">
        <v>41.004378000000003</v>
      </c>
      <c r="H208" s="53">
        <v>26.264288000000001</v>
      </c>
      <c r="I208" s="28" t="s">
        <v>58</v>
      </c>
      <c r="J208" s="47" t="s">
        <v>58</v>
      </c>
      <c r="K208" s="53">
        <v>0</v>
      </c>
      <c r="L208" s="53" t="s">
        <v>58</v>
      </c>
      <c r="M208" s="53">
        <v>12.108957</v>
      </c>
      <c r="N208" s="53">
        <v>5.5151499999999984</v>
      </c>
      <c r="O208" s="28" t="s">
        <v>58</v>
      </c>
      <c r="P208" s="47" t="s">
        <v>58</v>
      </c>
      <c r="Q208" s="53">
        <v>0</v>
      </c>
      <c r="R208" s="53" t="s">
        <v>58</v>
      </c>
      <c r="S208" s="53">
        <v>9.7635970000000007</v>
      </c>
      <c r="T208" s="53">
        <v>9.1715330000000002</v>
      </c>
      <c r="U208" s="28" t="s">
        <v>58</v>
      </c>
      <c r="V208" s="29" t="s">
        <v>58</v>
      </c>
      <c r="W208" s="27"/>
      <c r="X208" s="27" t="s">
        <v>81</v>
      </c>
      <c r="Y208" s="27"/>
      <c r="Z208" s="27"/>
      <c r="AA208" s="30">
        <v>600.79999999999995</v>
      </c>
      <c r="AB208" s="31"/>
      <c r="AC208" s="31">
        <v>44.665393999999999</v>
      </c>
      <c r="AD208" s="31">
        <v>40.368196000000012</v>
      </c>
      <c r="AE208" s="31">
        <v>43.134723999999999</v>
      </c>
      <c r="AF208" s="31"/>
      <c r="AG208" s="31">
        <v>17.481874999999999</v>
      </c>
      <c r="AH208" s="31"/>
      <c r="AI208" s="31">
        <v>14.210532999999998</v>
      </c>
      <c r="AJ208" s="31">
        <v>21.872795999999994</v>
      </c>
      <c r="AK208" s="31">
        <v>23.669159000000001</v>
      </c>
      <c r="AL208" s="31">
        <v>9.8743630000000007</v>
      </c>
      <c r="AM208" s="31"/>
      <c r="AN208" s="31">
        <v>10.547234</v>
      </c>
      <c r="AO208" s="31"/>
      <c r="AP208" s="31">
        <v>8.6202850000000009</v>
      </c>
      <c r="AQ208" s="31">
        <v>16.156362000000001</v>
      </c>
      <c r="AR208" s="31">
        <v>20.431557000000002</v>
      </c>
      <c r="AS208" s="31">
        <v>7.1554260000000003</v>
      </c>
      <c r="AT208" s="31"/>
      <c r="AU208" s="31">
        <v>15.898033999999999</v>
      </c>
      <c r="AV208" s="31"/>
      <c r="AW208" s="31">
        <v>12.108957</v>
      </c>
      <c r="AX208" s="31">
        <v>18.591728</v>
      </c>
      <c r="AY208" s="31">
        <v>23.212708000000003</v>
      </c>
      <c r="AZ208" s="31">
        <v>5.5151499999999984</v>
      </c>
      <c r="BA208" s="31"/>
      <c r="BB208" s="31">
        <v>12.266963000000001</v>
      </c>
      <c r="BC208" s="31"/>
      <c r="BD208" s="31">
        <v>9.7635970000000007</v>
      </c>
      <c r="BE208" s="31">
        <v>27.243570000000009</v>
      </c>
      <c r="BF208" s="31">
        <v>16.854427000000001</v>
      </c>
      <c r="BG208" s="31">
        <v>9.1715330000000002</v>
      </c>
      <c r="BH208" s="30">
        <v>-6.7409810000000006</v>
      </c>
      <c r="BI208" s="30">
        <v>-5.8888689999999997</v>
      </c>
      <c r="BJ208" s="30">
        <v>-8.584700999999999</v>
      </c>
      <c r="BK208" s="30">
        <v>-21.142091000000001</v>
      </c>
      <c r="BL208" s="30">
        <v>-8.1507100000000001</v>
      </c>
      <c r="BM208" s="30"/>
      <c r="BN208" s="30">
        <v>101.33560300000001</v>
      </c>
      <c r="BO208" s="30">
        <v>143.35576499999999</v>
      </c>
      <c r="BP208" s="30">
        <v>161.919791</v>
      </c>
      <c r="BQ208" s="30">
        <v>186.94720000000001</v>
      </c>
      <c r="BR208" s="30">
        <v>193.52302900000001</v>
      </c>
      <c r="BS208" s="30"/>
      <c r="BT208" s="31">
        <v>25.180228999999997</v>
      </c>
      <c r="BU208" s="31">
        <v>11.706096999999998</v>
      </c>
      <c r="BV208" s="31">
        <v>11.030481</v>
      </c>
      <c r="BW208" s="31">
        <v>6.6784459999999992</v>
      </c>
      <c r="BX208" s="27">
        <v>39.165573999999999</v>
      </c>
      <c r="BZ208" s="27">
        <v>57.702470000000005</v>
      </c>
      <c r="CB208" s="27">
        <v>35.365992000000006</v>
      </c>
      <c r="CD208" s="27">
        <v>58.989303000000014</v>
      </c>
      <c r="CE208" s="27">
        <v>56.364960000000011</v>
      </c>
      <c r="CF208" s="27">
        <v>41.442709000000008</v>
      </c>
      <c r="CG208" s="27">
        <v>35.365992000000006</v>
      </c>
      <c r="CI208" s="27">
        <v>59.428543000000005</v>
      </c>
      <c r="CJ208" s="27">
        <v>50.672185000000006</v>
      </c>
      <c r="CK208" s="27">
        <v>50.672185000000006</v>
      </c>
      <c r="CL208" s="27">
        <v>39.165573999999999</v>
      </c>
    </row>
    <row r="209" spans="1:90" ht="16.5" customHeight="1" x14ac:dyDescent="0.25">
      <c r="A209" s="50"/>
      <c r="B209" s="27" t="s">
        <v>294</v>
      </c>
      <c r="C209" s="51" t="s">
        <v>79</v>
      </c>
      <c r="D209" s="52" t="s">
        <v>34</v>
      </c>
      <c r="E209" s="53" t="s">
        <v>58</v>
      </c>
      <c r="F209" s="53"/>
      <c r="G209" s="53">
        <v>79.081181999999998</v>
      </c>
      <c r="H209" s="53">
        <v>46.868696999999997</v>
      </c>
      <c r="I209" s="28" t="s">
        <v>58</v>
      </c>
      <c r="J209" s="47" t="s">
        <v>58</v>
      </c>
      <c r="K209" s="53" t="s">
        <v>58</v>
      </c>
      <c r="L209" s="53" t="s">
        <v>58</v>
      </c>
      <c r="M209" s="53">
        <v>13.829195</v>
      </c>
      <c r="N209" s="53">
        <v>-8.4931259999999984</v>
      </c>
      <c r="O209" s="28" t="s">
        <v>58</v>
      </c>
      <c r="P209" s="47" t="s">
        <v>58</v>
      </c>
      <c r="Q209" s="53" t="s">
        <v>58</v>
      </c>
      <c r="R209" s="53" t="s">
        <v>58</v>
      </c>
      <c r="S209" s="53">
        <v>2.267134</v>
      </c>
      <c r="T209" s="53">
        <v>-13.556628</v>
      </c>
      <c r="U209" s="28" t="s">
        <v>58</v>
      </c>
      <c r="V209" s="29" t="s">
        <v>58</v>
      </c>
      <c r="W209" s="27"/>
      <c r="X209" s="27" t="s">
        <v>81</v>
      </c>
      <c r="Y209" s="27"/>
      <c r="Z209" s="27"/>
      <c r="AA209" s="30">
        <v>1544.4358322400001</v>
      </c>
      <c r="AB209" s="31"/>
      <c r="AC209" s="31">
        <v>100.85888499999999</v>
      </c>
      <c r="AD209" s="31">
        <v>113.18881299999998</v>
      </c>
      <c r="AE209" s="31">
        <v>77.291732999999994</v>
      </c>
      <c r="AF209" s="31"/>
      <c r="AG209" s="31">
        <v>6.0534739999999996</v>
      </c>
      <c r="AH209" s="31"/>
      <c r="AI209" s="31">
        <v>28.975933999999995</v>
      </c>
      <c r="AJ209" s="31">
        <v>30.483903999999995</v>
      </c>
      <c r="AK209" s="31">
        <v>18.853102</v>
      </c>
      <c r="AL209" s="31">
        <v>-0.65313399999999999</v>
      </c>
      <c r="AM209" s="31"/>
      <c r="AN209" s="31">
        <v>-10.767073999999999</v>
      </c>
      <c r="AO209" s="31"/>
      <c r="AP209" s="31">
        <v>9.8090860000000006</v>
      </c>
      <c r="AQ209" s="31">
        <v>15.225613000000001</v>
      </c>
      <c r="AR209" s="31">
        <v>9.5123160000000002</v>
      </c>
      <c r="AS209" s="31">
        <v>-11.514571</v>
      </c>
      <c r="AT209" s="31"/>
      <c r="AU209" s="31">
        <v>-4.8838749999999989</v>
      </c>
      <c r="AV209" s="31"/>
      <c r="AW209" s="31">
        <v>13.829195</v>
      </c>
      <c r="AX209" s="31">
        <v>17.352861000000001</v>
      </c>
      <c r="AY209" s="31">
        <v>12.881660999999998</v>
      </c>
      <c r="AZ209" s="31">
        <v>-8.4931259999999984</v>
      </c>
      <c r="BA209" s="31"/>
      <c r="BB209" s="31">
        <v>-12.547299000000002</v>
      </c>
      <c r="BC209" s="31"/>
      <c r="BD209" s="31">
        <v>2.267134</v>
      </c>
      <c r="BE209" s="31">
        <v>9.4469110000000001</v>
      </c>
      <c r="BF209" s="31">
        <v>-1.36856</v>
      </c>
      <c r="BG209" s="31">
        <v>-13.556628</v>
      </c>
      <c r="BH209" s="30">
        <v>33.877319999999997</v>
      </c>
      <c r="BI209" s="30">
        <v>83.94144</v>
      </c>
      <c r="BJ209" s="30">
        <v>81.611669000000006</v>
      </c>
      <c r="BK209" s="30">
        <v>63.152934999999999</v>
      </c>
      <c r="BL209" s="30">
        <v>44.245677000000001</v>
      </c>
      <c r="BM209" s="30"/>
      <c r="BN209" s="30">
        <v>58.328279000000002</v>
      </c>
      <c r="BO209" s="30">
        <v>215.090419</v>
      </c>
      <c r="BP209" s="30">
        <v>213.37064699999999</v>
      </c>
      <c r="BQ209" s="30">
        <v>421.73328800000002</v>
      </c>
      <c r="BR209" s="30">
        <v>424.02741300000002</v>
      </c>
      <c r="BS209" s="30"/>
      <c r="BT209" s="31">
        <v>52.095857000000009</v>
      </c>
      <c r="BU209" s="31">
        <v>5.2731450000000013</v>
      </c>
      <c r="BV209" s="31">
        <v>9.6322069999999993</v>
      </c>
      <c r="BW209" s="31">
        <v>6.5740340000000002</v>
      </c>
      <c r="BX209" s="27">
        <v>7.6021040000000051</v>
      </c>
      <c r="BZ209" s="27">
        <v>25.350647000000002</v>
      </c>
      <c r="CB209" s="27">
        <v>-13.573080000000003</v>
      </c>
      <c r="CD209" s="27">
        <v>-3.2111429999999999</v>
      </c>
      <c r="CE209" s="27">
        <v>-4.4689480000000001</v>
      </c>
      <c r="CF209" s="27">
        <v>-15.776154999999999</v>
      </c>
      <c r="CG209" s="27">
        <v>-13.573080000000003</v>
      </c>
      <c r="CI209" s="27">
        <v>35.570591</v>
      </c>
      <c r="CJ209" s="27">
        <v>15.210620000000002</v>
      </c>
      <c r="CK209" s="27">
        <v>15.210620000000002</v>
      </c>
      <c r="CL209" s="27">
        <v>7.6021040000000051</v>
      </c>
    </row>
    <row r="210" spans="1:90" ht="16.5" customHeight="1" x14ac:dyDescent="0.25">
      <c r="A210" s="50"/>
      <c r="B210" s="27" t="s">
        <v>549</v>
      </c>
      <c r="C210" s="51" t="s">
        <v>79</v>
      </c>
      <c r="D210" s="52" t="s">
        <v>34</v>
      </c>
      <c r="E210" s="53" t="s">
        <v>58</v>
      </c>
      <c r="F210" s="53"/>
      <c r="G210" s="53">
        <v>119.098314</v>
      </c>
      <c r="H210" s="53"/>
      <c r="I210" s="28" t="s">
        <v>58</v>
      </c>
      <c r="J210" s="47" t="s">
        <v>58</v>
      </c>
      <c r="K210" s="53" t="s">
        <v>58</v>
      </c>
      <c r="L210" s="53" t="s">
        <v>58</v>
      </c>
      <c r="M210" s="53">
        <v>23.366517000000002</v>
      </c>
      <c r="N210" s="53" t="s">
        <v>58</v>
      </c>
      <c r="O210" s="28" t="s">
        <v>58</v>
      </c>
      <c r="P210" s="47" t="s">
        <v>58</v>
      </c>
      <c r="Q210" s="53" t="s">
        <v>58</v>
      </c>
      <c r="R210" s="53" t="s">
        <v>58</v>
      </c>
      <c r="S210" s="53">
        <v>15.104315</v>
      </c>
      <c r="T210" s="53" t="s">
        <v>58</v>
      </c>
      <c r="U210" s="28" t="s">
        <v>58</v>
      </c>
      <c r="V210" s="29" t="s">
        <v>58</v>
      </c>
      <c r="W210" s="27"/>
      <c r="X210" s="27" t="s">
        <v>81</v>
      </c>
      <c r="Y210" s="27"/>
      <c r="Z210" s="27"/>
      <c r="AA210" s="30">
        <v>4941.25</v>
      </c>
      <c r="AB210" s="31"/>
      <c r="AC210" s="31"/>
      <c r="AD210" s="31"/>
      <c r="AE210" s="31"/>
      <c r="AF210" s="31"/>
      <c r="AG210" s="31"/>
      <c r="AH210" s="31"/>
      <c r="AI210" s="31">
        <v>29.877265000000001</v>
      </c>
      <c r="AJ210" s="31"/>
      <c r="AK210" s="31"/>
      <c r="AL210" s="31"/>
      <c r="AM210" s="31"/>
      <c r="AN210" s="31"/>
      <c r="AO210" s="31"/>
      <c r="AP210" s="31">
        <v>22.473479000000001</v>
      </c>
      <c r="AQ210" s="31"/>
      <c r="AR210" s="31"/>
      <c r="AS210" s="31"/>
      <c r="AT210" s="31"/>
      <c r="AU210" s="31"/>
      <c r="AV210" s="31"/>
      <c r="AW210" s="31">
        <v>23.366517000000002</v>
      </c>
      <c r="AX210" s="31"/>
      <c r="AY210" s="31"/>
      <c r="AZ210" s="31"/>
      <c r="BA210" s="31"/>
      <c r="BB210" s="31"/>
      <c r="BC210" s="31"/>
      <c r="BD210" s="31">
        <v>15.104315</v>
      </c>
      <c r="BE210" s="31"/>
      <c r="BF210" s="31"/>
      <c r="BG210" s="31"/>
      <c r="BH210" s="30"/>
      <c r="BI210" s="30"/>
      <c r="BJ210" s="30"/>
      <c r="BK210" s="30">
        <v>43.703447999999995</v>
      </c>
      <c r="BL210" s="30">
        <v>57.705430999999997</v>
      </c>
      <c r="BM210" s="30"/>
      <c r="BN210" s="30"/>
      <c r="BO210" s="30"/>
      <c r="BP210" s="30"/>
      <c r="BQ210" s="30">
        <v>145.995846</v>
      </c>
      <c r="BR210" s="30">
        <v>160.96816699999999</v>
      </c>
      <c r="BS210" s="30"/>
      <c r="BT210" s="31"/>
      <c r="BU210" s="31"/>
      <c r="BV210" s="31"/>
      <c r="BW210" s="31"/>
      <c r="BZ210" s="27">
        <v>92.635013000000001</v>
      </c>
      <c r="CD210" s="27">
        <v>83.346271999999999</v>
      </c>
      <c r="CE210" s="27">
        <v>73.189494999999994</v>
      </c>
      <c r="CI210" s="27">
        <v>107.67392100000001</v>
      </c>
    </row>
    <row r="211" spans="1:90" ht="16.5" customHeight="1" x14ac:dyDescent="0.25">
      <c r="A211" s="50"/>
      <c r="B211" s="27" t="s">
        <v>295</v>
      </c>
      <c r="C211" s="51" t="s">
        <v>79</v>
      </c>
      <c r="D211" s="52" t="s">
        <v>34</v>
      </c>
      <c r="E211" s="53" t="s">
        <v>58</v>
      </c>
      <c r="F211" s="53"/>
      <c r="G211" s="53">
        <v>133.51158599999999</v>
      </c>
      <c r="H211" s="53">
        <v>98.508094999999997</v>
      </c>
      <c r="I211" s="28" t="s">
        <v>58</v>
      </c>
      <c r="J211" s="47" t="s">
        <v>58</v>
      </c>
      <c r="K211" s="53" t="s">
        <v>58</v>
      </c>
      <c r="L211" s="53" t="s">
        <v>58</v>
      </c>
      <c r="M211" s="53">
        <v>18.076280999999998</v>
      </c>
      <c r="N211" s="53">
        <v>33.524880999999993</v>
      </c>
      <c r="O211" s="28" t="s">
        <v>58</v>
      </c>
      <c r="P211" s="47" t="s">
        <v>58</v>
      </c>
      <c r="Q211" s="53" t="s">
        <v>58</v>
      </c>
      <c r="R211" s="53" t="s">
        <v>58</v>
      </c>
      <c r="S211" s="53">
        <v>8.0098319999999994</v>
      </c>
      <c r="T211" s="53">
        <v>9.2686480000000007</v>
      </c>
      <c r="U211" s="28" t="s">
        <v>58</v>
      </c>
      <c r="V211" s="29" t="s">
        <v>58</v>
      </c>
      <c r="W211" s="27"/>
      <c r="X211" s="27" t="s">
        <v>81</v>
      </c>
      <c r="Y211" s="27"/>
      <c r="Z211" s="27"/>
      <c r="AA211" s="30">
        <v>868.68499999999995</v>
      </c>
      <c r="AB211" s="31"/>
      <c r="AC211" s="31">
        <v>166.02692300000001</v>
      </c>
      <c r="AD211" s="31">
        <v>116.14916899999997</v>
      </c>
      <c r="AE211" s="31">
        <v>132.38190499999999</v>
      </c>
      <c r="AF211" s="31"/>
      <c r="AG211" s="31">
        <v>63.424657000000003</v>
      </c>
      <c r="AH211" s="31"/>
      <c r="AI211" s="31">
        <v>27.454695999999998</v>
      </c>
      <c r="AJ211" s="31">
        <v>35.246544999999998</v>
      </c>
      <c r="AK211" s="31">
        <v>49.530788999999999</v>
      </c>
      <c r="AL211" s="31">
        <v>35.190936999999998</v>
      </c>
      <c r="AM211" s="31"/>
      <c r="AN211" s="31">
        <v>52.321311999999992</v>
      </c>
      <c r="AO211" s="31"/>
      <c r="AP211" s="31">
        <v>14.428443999999997</v>
      </c>
      <c r="AQ211" s="31">
        <v>26.125018999999995</v>
      </c>
      <c r="AR211" s="31">
        <v>40.284272999999999</v>
      </c>
      <c r="AS211" s="31">
        <v>29.374818000000001</v>
      </c>
      <c r="AT211" s="31"/>
      <c r="AU211" s="31">
        <v>60.01712599999999</v>
      </c>
      <c r="AV211" s="31"/>
      <c r="AW211" s="31">
        <v>18.076280999999998</v>
      </c>
      <c r="AX211" s="31">
        <v>30.254880999999997</v>
      </c>
      <c r="AY211" s="31">
        <v>44.333827000000014</v>
      </c>
      <c r="AZ211" s="31">
        <v>33.524880999999993</v>
      </c>
      <c r="BA211" s="31"/>
      <c r="BB211" s="31">
        <v>19.417639999999999</v>
      </c>
      <c r="BC211" s="31"/>
      <c r="BD211" s="31">
        <v>8.0098319999999994</v>
      </c>
      <c r="BE211" s="31">
        <v>17.549587000000002</v>
      </c>
      <c r="BF211" s="31">
        <v>38.007522999999999</v>
      </c>
      <c r="BG211" s="31">
        <v>9.2686480000000007</v>
      </c>
      <c r="BH211" s="30">
        <v>-11.554580999999999</v>
      </c>
      <c r="BI211" s="30">
        <v>8.3675180000000005</v>
      </c>
      <c r="BJ211" s="30">
        <v>-35.354707000000005</v>
      </c>
      <c r="BK211" s="30">
        <v>-23.812180000000001</v>
      </c>
      <c r="BL211" s="30">
        <v>19.722751000000002</v>
      </c>
      <c r="BM211" s="30"/>
      <c r="BN211" s="30">
        <v>53.364102000000003</v>
      </c>
      <c r="BO211" s="30">
        <v>248.08337399999999</v>
      </c>
      <c r="BP211" s="30">
        <v>285.57719300000002</v>
      </c>
      <c r="BQ211" s="30">
        <v>302.61405100000002</v>
      </c>
      <c r="BR211" s="30">
        <v>306.38041299999998</v>
      </c>
      <c r="BS211" s="30"/>
      <c r="BT211" s="31">
        <v>53.062836999999973</v>
      </c>
      <c r="BU211" s="31">
        <v>15.112413999999999</v>
      </c>
      <c r="BV211" s="31">
        <v>12.831307000000004</v>
      </c>
      <c r="BW211" s="31">
        <v>4.8054759999999996</v>
      </c>
      <c r="BX211" s="27">
        <v>93.585461999999978</v>
      </c>
      <c r="BZ211" s="27">
        <v>134.60583400000002</v>
      </c>
      <c r="CB211" s="27">
        <v>22.943370000000002</v>
      </c>
      <c r="CD211" s="27">
        <v>72.835589999999996</v>
      </c>
      <c r="CE211" s="27">
        <v>74.97475</v>
      </c>
      <c r="CF211" s="27">
        <v>49.987776999999994</v>
      </c>
      <c r="CG211" s="27">
        <v>22.943370000000002</v>
      </c>
      <c r="CI211" s="27">
        <v>126.18986999999998</v>
      </c>
      <c r="CJ211" s="27">
        <v>122.80687499999999</v>
      </c>
      <c r="CK211" s="27">
        <v>122.80687499999999</v>
      </c>
      <c r="CL211" s="27">
        <v>93.585461999999978</v>
      </c>
    </row>
    <row r="212" spans="1:90" ht="16.5" customHeight="1" x14ac:dyDescent="0.25">
      <c r="A212" s="50"/>
      <c r="B212" s="27" t="s">
        <v>297</v>
      </c>
      <c r="C212" s="51" t="s">
        <v>79</v>
      </c>
      <c r="D212" s="52" t="s">
        <v>34</v>
      </c>
      <c r="E212" s="53" t="s">
        <v>58</v>
      </c>
      <c r="F212" s="53"/>
      <c r="G212" s="53">
        <v>19641.584417999999</v>
      </c>
      <c r="H212" s="53">
        <v>22404.321547</v>
      </c>
      <c r="I212" s="28" t="s">
        <v>58</v>
      </c>
      <c r="J212" s="47" t="s">
        <v>58</v>
      </c>
      <c r="K212" s="53" t="s">
        <v>58</v>
      </c>
      <c r="L212" s="53" t="s">
        <v>58</v>
      </c>
      <c r="M212" s="53">
        <v>238.91622100000001</v>
      </c>
      <c r="N212" s="53">
        <v>129.68139199999999</v>
      </c>
      <c r="O212" s="28" t="s">
        <v>58</v>
      </c>
      <c r="P212" s="47" t="s">
        <v>58</v>
      </c>
      <c r="Q212" s="53" t="s">
        <v>58</v>
      </c>
      <c r="R212" s="53" t="s">
        <v>58</v>
      </c>
      <c r="S212" s="53">
        <v>193.44003000000004</v>
      </c>
      <c r="T212" s="53">
        <v>91.618480000000005</v>
      </c>
      <c r="U212" s="28" t="s">
        <v>58</v>
      </c>
      <c r="V212" s="29" t="s">
        <v>58</v>
      </c>
      <c r="W212" s="27"/>
      <c r="X212" s="27" t="s">
        <v>81</v>
      </c>
      <c r="Y212" s="27"/>
      <c r="Z212" s="27"/>
      <c r="AA212" s="30">
        <v>5479.25</v>
      </c>
      <c r="AB212" s="31"/>
      <c r="AC212" s="31">
        <v>37560.178107</v>
      </c>
      <c r="AD212" s="31">
        <v>23022.472838999995</v>
      </c>
      <c r="AE212" s="31">
        <v>19654.322495</v>
      </c>
      <c r="AF212" s="31"/>
      <c r="AG212" s="31">
        <v>407.67483900000002</v>
      </c>
      <c r="AH212" s="31"/>
      <c r="AI212" s="31">
        <v>454.78608899999995</v>
      </c>
      <c r="AJ212" s="31">
        <v>279.16167899999999</v>
      </c>
      <c r="AK212" s="31">
        <v>71.328702000000007</v>
      </c>
      <c r="AL212" s="31">
        <v>237.10966500000001</v>
      </c>
      <c r="AM212" s="31"/>
      <c r="AN212" s="31">
        <v>196.022583</v>
      </c>
      <c r="AO212" s="31"/>
      <c r="AP212" s="31">
        <v>233.216093</v>
      </c>
      <c r="AQ212" s="31">
        <v>102.00587400000001</v>
      </c>
      <c r="AR212" s="31">
        <v>-45.315581000000002</v>
      </c>
      <c r="AS212" s="31">
        <v>125.92545200000001</v>
      </c>
      <c r="AT212" s="31"/>
      <c r="AU212" s="31">
        <v>203.68051299999999</v>
      </c>
      <c r="AV212" s="31"/>
      <c r="AW212" s="31">
        <v>238.91622100000001</v>
      </c>
      <c r="AX212" s="31">
        <v>110.05077700000001</v>
      </c>
      <c r="AY212" s="31">
        <v>-41.35907000000001</v>
      </c>
      <c r="AZ212" s="31">
        <v>129.68139199999999</v>
      </c>
      <c r="BA212" s="31"/>
      <c r="BB212" s="31">
        <v>187.80475300000001</v>
      </c>
      <c r="BC212" s="31"/>
      <c r="BD212" s="31">
        <v>193.44003000000004</v>
      </c>
      <c r="BE212" s="31">
        <v>410.25652400000001</v>
      </c>
      <c r="BF212" s="31">
        <v>-248.38944799999999</v>
      </c>
      <c r="BG212" s="31">
        <v>91.618480000000005</v>
      </c>
      <c r="BH212" s="30">
        <v>-548.65171100000009</v>
      </c>
      <c r="BI212" s="30">
        <v>318.41569900000013</v>
      </c>
      <c r="BJ212" s="30">
        <v>628.4997370000001</v>
      </c>
      <c r="BK212" s="30">
        <v>-1043.5012219999996</v>
      </c>
      <c r="BL212" s="30">
        <v>261.68521499999997</v>
      </c>
      <c r="BM212" s="30"/>
      <c r="BN212" s="30">
        <v>420.074926</v>
      </c>
      <c r="BO212" s="30">
        <v>648.01846799999998</v>
      </c>
      <c r="BP212" s="30">
        <v>689.79816600000004</v>
      </c>
      <c r="BQ212" s="30">
        <v>1184.809516</v>
      </c>
      <c r="BR212" s="30">
        <v>1356.0477739999999</v>
      </c>
      <c r="BS212" s="30"/>
      <c r="BT212" s="31">
        <v>9073.7468679999984</v>
      </c>
      <c r="BU212" s="31">
        <v>44.345327999999995</v>
      </c>
      <c r="BV212" s="31">
        <v>70.041340999999989</v>
      </c>
      <c r="BW212" s="31">
        <v>53.238957999999997</v>
      </c>
      <c r="BX212" s="27">
        <v>344.94077999999996</v>
      </c>
      <c r="BZ212" s="27">
        <v>272.37221999999997</v>
      </c>
      <c r="CB212" s="27">
        <v>313.096453</v>
      </c>
      <c r="CD212" s="27">
        <v>446.92558600000007</v>
      </c>
      <c r="CE212" s="27">
        <v>349.671829</v>
      </c>
      <c r="CF212" s="27">
        <v>32.788496999999985</v>
      </c>
      <c r="CG212" s="27">
        <v>313.096453</v>
      </c>
      <c r="CI212" s="27">
        <v>437.28931999999998</v>
      </c>
      <c r="CJ212" s="27">
        <v>259.23638199999999</v>
      </c>
      <c r="CK212" s="27">
        <v>259.23638199999999</v>
      </c>
      <c r="CL212" s="27">
        <v>344.94077999999996</v>
      </c>
    </row>
    <row r="213" spans="1:90" ht="16.5" customHeight="1" x14ac:dyDescent="0.25">
      <c r="A213" s="50"/>
      <c r="B213" s="27" t="s">
        <v>298</v>
      </c>
      <c r="C213" s="51" t="s">
        <v>79</v>
      </c>
      <c r="D213" s="52" t="s">
        <v>34</v>
      </c>
      <c r="E213" s="53" t="s">
        <v>58</v>
      </c>
      <c r="F213" s="53"/>
      <c r="G213" s="53">
        <v>80.690945999999997</v>
      </c>
      <c r="H213" s="53">
        <v>87.579297999999994</v>
      </c>
      <c r="I213" s="28" t="s">
        <v>58</v>
      </c>
      <c r="J213" s="47" t="s">
        <v>58</v>
      </c>
      <c r="K213" s="53" t="s">
        <v>58</v>
      </c>
      <c r="L213" s="53" t="s">
        <v>58</v>
      </c>
      <c r="M213" s="53">
        <v>15.784406000000001</v>
      </c>
      <c r="N213" s="53">
        <v>23.826462000000003</v>
      </c>
      <c r="O213" s="28" t="s">
        <v>58</v>
      </c>
      <c r="P213" s="47" t="s">
        <v>58</v>
      </c>
      <c r="Q213" s="53" t="s">
        <v>58</v>
      </c>
      <c r="R213" s="53" t="s">
        <v>58</v>
      </c>
      <c r="S213" s="53">
        <v>17.919082</v>
      </c>
      <c r="T213" s="53">
        <v>19.602439</v>
      </c>
      <c r="U213" s="28" t="s">
        <v>58</v>
      </c>
      <c r="V213" s="29" t="s">
        <v>58</v>
      </c>
      <c r="W213" s="27"/>
      <c r="X213" s="27" t="s">
        <v>81</v>
      </c>
      <c r="Y213" s="27"/>
      <c r="Z213" s="27"/>
      <c r="AA213" s="30">
        <v>809.48159999999996</v>
      </c>
      <c r="AB213" s="31"/>
      <c r="AC213" s="31">
        <v>160.68985799999999</v>
      </c>
      <c r="AD213" s="31">
        <v>73.378950999999972</v>
      </c>
      <c r="AE213" s="31">
        <v>74.262567000000004</v>
      </c>
      <c r="AF213" s="31"/>
      <c r="AG213" s="31">
        <v>53.661670999999998</v>
      </c>
      <c r="AH213" s="31"/>
      <c r="AI213" s="31">
        <v>21.110782</v>
      </c>
      <c r="AJ213" s="31">
        <v>25.635477999999978</v>
      </c>
      <c r="AK213" s="31">
        <v>19.011948</v>
      </c>
      <c r="AL213" s="31">
        <v>27.124033000000001</v>
      </c>
      <c r="AM213" s="31"/>
      <c r="AN213" s="31">
        <v>46.666688000000001</v>
      </c>
      <c r="AO213" s="31"/>
      <c r="AP213" s="31">
        <v>14.907984000000001</v>
      </c>
      <c r="AQ213" s="31">
        <v>20.405938000000006</v>
      </c>
      <c r="AR213" s="31">
        <v>14.591191999999999</v>
      </c>
      <c r="AS213" s="31">
        <v>23.179946999999999</v>
      </c>
      <c r="AT213" s="31"/>
      <c r="AU213" s="31">
        <v>47.961199000000001</v>
      </c>
      <c r="AV213" s="31"/>
      <c r="AW213" s="31">
        <v>15.784406000000001</v>
      </c>
      <c r="AX213" s="31">
        <v>21.148207000000006</v>
      </c>
      <c r="AY213" s="31">
        <v>15.251915</v>
      </c>
      <c r="AZ213" s="31">
        <v>23.826462000000003</v>
      </c>
      <c r="BA213" s="31"/>
      <c r="BB213" s="31">
        <v>42.435969</v>
      </c>
      <c r="BC213" s="31"/>
      <c r="BD213" s="31">
        <v>17.919082</v>
      </c>
      <c r="BE213" s="31">
        <v>18.574013000000001</v>
      </c>
      <c r="BF213" s="31">
        <v>18.221838000000002</v>
      </c>
      <c r="BG213" s="31">
        <v>19.602439</v>
      </c>
      <c r="BH213" s="30">
        <v>-46.677226000000005</v>
      </c>
      <c r="BI213" s="30">
        <v>-18.664963999999998</v>
      </c>
      <c r="BJ213" s="30">
        <v>-14.509973000000002</v>
      </c>
      <c r="BK213" s="30">
        <v>-11.176738</v>
      </c>
      <c r="BL213" s="30">
        <v>-30.686562000000002</v>
      </c>
      <c r="BM213" s="30"/>
      <c r="BN213" s="30">
        <v>114.195747</v>
      </c>
      <c r="BO213" s="30">
        <v>211.087379</v>
      </c>
      <c r="BP213" s="30">
        <v>229.98203899999999</v>
      </c>
      <c r="BQ213" s="30">
        <v>248.886009</v>
      </c>
      <c r="BR213" s="30">
        <v>271.54495600000001</v>
      </c>
      <c r="BS213" s="30"/>
      <c r="BT213" s="31">
        <v>36.971540999999988</v>
      </c>
      <c r="BU213" s="31">
        <v>8.106613000000003</v>
      </c>
      <c r="BV213" s="31">
        <v>13.339108</v>
      </c>
      <c r="BW213" s="31">
        <v>5.5523400000000009</v>
      </c>
      <c r="BX213" s="27">
        <v>67.171049999999994</v>
      </c>
      <c r="BZ213" s="27">
        <v>84.361321000000004</v>
      </c>
      <c r="CB213" s="27">
        <v>80.627099999999999</v>
      </c>
      <c r="CD213" s="27">
        <v>74.317372000000006</v>
      </c>
      <c r="CE213" s="27">
        <v>79.231819999999999</v>
      </c>
      <c r="CF213" s="27">
        <v>89.653601000000009</v>
      </c>
      <c r="CG213" s="27">
        <v>80.627099999999999</v>
      </c>
      <c r="CI213" s="27">
        <v>76.010990000000007</v>
      </c>
      <c r="CJ213" s="27">
        <v>74.316351999999995</v>
      </c>
      <c r="CK213" s="27">
        <v>74.316351999999995</v>
      </c>
      <c r="CL213" s="27">
        <v>67.171049999999994</v>
      </c>
    </row>
    <row r="214" spans="1:90" ht="16.5" customHeight="1" x14ac:dyDescent="0.25">
      <c r="A214" s="50"/>
      <c r="B214" s="27" t="s">
        <v>299</v>
      </c>
      <c r="C214" s="51" t="s">
        <v>79</v>
      </c>
      <c r="D214" s="52" t="s">
        <v>34</v>
      </c>
      <c r="E214" s="53" t="s">
        <v>58</v>
      </c>
      <c r="F214" s="53"/>
      <c r="G214" s="53">
        <v>942.12442499999997</v>
      </c>
      <c r="H214" s="53">
        <v>1736.274109</v>
      </c>
      <c r="I214" s="28" t="s">
        <v>58</v>
      </c>
      <c r="J214" s="47" t="s">
        <v>58</v>
      </c>
      <c r="K214" s="53" t="s">
        <v>58</v>
      </c>
      <c r="L214" s="53" t="s">
        <v>58</v>
      </c>
      <c r="M214" s="53">
        <v>166.23686900000001</v>
      </c>
      <c r="N214" s="53">
        <v>202.58354300000002</v>
      </c>
      <c r="O214" s="28" t="s">
        <v>58</v>
      </c>
      <c r="P214" s="47" t="s">
        <v>58</v>
      </c>
      <c r="Q214" s="53" t="s">
        <v>58</v>
      </c>
      <c r="R214" s="53" t="s">
        <v>58</v>
      </c>
      <c r="S214" s="53">
        <v>104.265112</v>
      </c>
      <c r="T214" s="53">
        <v>249.49336199999999</v>
      </c>
      <c r="U214" s="28" t="s">
        <v>58</v>
      </c>
      <c r="V214" s="29" t="s">
        <v>58</v>
      </c>
      <c r="W214" s="27"/>
      <c r="X214" s="27" t="s">
        <v>81</v>
      </c>
      <c r="Y214" s="27"/>
      <c r="Z214" s="27"/>
      <c r="AA214" s="30">
        <v>18600</v>
      </c>
      <c r="AB214" s="31"/>
      <c r="AC214" s="31">
        <v>2968.046237</v>
      </c>
      <c r="AD214" s="31">
        <v>1152.927909</v>
      </c>
      <c r="AE214" s="31">
        <v>1324.249697</v>
      </c>
      <c r="AF214" s="31"/>
      <c r="AG214" s="31">
        <v>540.39708700000006</v>
      </c>
      <c r="AH214" s="31"/>
      <c r="AI214" s="31">
        <v>302.42996799999997</v>
      </c>
      <c r="AJ214" s="31">
        <v>308.40643599999999</v>
      </c>
      <c r="AK214" s="31">
        <v>292.21769399999999</v>
      </c>
      <c r="AL214" s="31">
        <v>285.356829</v>
      </c>
      <c r="AM214" s="31"/>
      <c r="AN214" s="31">
        <v>365.51935300000002</v>
      </c>
      <c r="AO214" s="31"/>
      <c r="AP214" s="31">
        <v>144.36290500000001</v>
      </c>
      <c r="AQ214" s="31">
        <v>147.27010299999995</v>
      </c>
      <c r="AR214" s="31">
        <v>180.44496899999999</v>
      </c>
      <c r="AS214" s="31">
        <v>189.33967999999999</v>
      </c>
      <c r="AT214" s="31"/>
      <c r="AU214" s="31">
        <v>393.724287</v>
      </c>
      <c r="AV214" s="31"/>
      <c r="AW214" s="31">
        <v>166.23686900000001</v>
      </c>
      <c r="AX214" s="31">
        <v>163.97160399999996</v>
      </c>
      <c r="AY214" s="31">
        <v>193.75788900000001</v>
      </c>
      <c r="AZ214" s="31">
        <v>202.58354300000002</v>
      </c>
      <c r="BA214" s="31"/>
      <c r="BB214" s="31">
        <v>417.57787699999994</v>
      </c>
      <c r="BC214" s="31"/>
      <c r="BD214" s="31">
        <v>104.265112</v>
      </c>
      <c r="BE214" s="31">
        <v>415.23719499999993</v>
      </c>
      <c r="BF214" s="31">
        <v>247.63153800000001</v>
      </c>
      <c r="BG214" s="31">
        <v>249.49336199999999</v>
      </c>
      <c r="BH214" s="30">
        <v>105.02389600000001</v>
      </c>
      <c r="BI214" s="30">
        <v>-434.00489299999998</v>
      </c>
      <c r="BJ214" s="30">
        <v>-500.67581800000005</v>
      </c>
      <c r="BK214" s="30">
        <v>-494.26154500000007</v>
      </c>
      <c r="BL214" s="30">
        <v>-216.04712400000005</v>
      </c>
      <c r="BM214" s="30"/>
      <c r="BN214" s="30">
        <v>603.27998400000001</v>
      </c>
      <c r="BO214" s="30">
        <v>1575.9482660000001</v>
      </c>
      <c r="BP214" s="30">
        <v>1820.9897000000001</v>
      </c>
      <c r="BQ214" s="30">
        <v>2804.5186469999999</v>
      </c>
      <c r="BR214" s="30">
        <v>2898.3146459999998</v>
      </c>
      <c r="BS214" s="30"/>
      <c r="BT214" s="31">
        <v>487.06134600000019</v>
      </c>
      <c r="BU214" s="31">
        <v>68.989681000000019</v>
      </c>
      <c r="BV214" s="31">
        <v>81.452854000000002</v>
      </c>
      <c r="BW214" s="31">
        <v>76.143733999999995</v>
      </c>
      <c r="BX214" s="27">
        <v>526.1190160000001</v>
      </c>
      <c r="BZ214" s="27">
        <v>751.45377999999994</v>
      </c>
      <c r="CB214" s="27">
        <v>594.30062699999996</v>
      </c>
      <c r="CD214" s="27">
        <v>1016.627207</v>
      </c>
      <c r="CE214" s="27">
        <v>1080.44661</v>
      </c>
      <c r="CF214" s="27">
        <v>776.66615400000001</v>
      </c>
      <c r="CG214" s="27">
        <v>594.30062699999996</v>
      </c>
      <c r="CI214" s="27">
        <v>726.54990500000008</v>
      </c>
      <c r="CJ214" s="27">
        <v>650.88722400000006</v>
      </c>
      <c r="CK214" s="27">
        <v>650.88722400000006</v>
      </c>
      <c r="CL214" s="27">
        <v>526.1190160000001</v>
      </c>
    </row>
    <row r="215" spans="1:90" ht="16.5" customHeight="1" x14ac:dyDescent="0.25">
      <c r="A215" s="50"/>
      <c r="B215" s="27" t="s">
        <v>300</v>
      </c>
      <c r="C215" s="51" t="s">
        <v>79</v>
      </c>
      <c r="D215" s="52" t="s">
        <v>34</v>
      </c>
      <c r="E215" s="53" t="s">
        <v>58</v>
      </c>
      <c r="F215" s="53"/>
      <c r="G215" s="53">
        <v>424.31008000000008</v>
      </c>
      <c r="H215" s="53">
        <v>408.19238000000001</v>
      </c>
      <c r="I215" s="28" t="s">
        <v>58</v>
      </c>
      <c r="J215" s="47" t="s">
        <v>58</v>
      </c>
      <c r="K215" s="53" t="s">
        <v>58</v>
      </c>
      <c r="L215" s="53" t="s">
        <v>58</v>
      </c>
      <c r="M215" s="53">
        <v>31.321609999999996</v>
      </c>
      <c r="N215" s="53">
        <v>49.570661999999999</v>
      </c>
      <c r="O215" s="28" t="s">
        <v>58</v>
      </c>
      <c r="P215" s="47" t="s">
        <v>58</v>
      </c>
      <c r="Q215" s="53" t="s">
        <v>58</v>
      </c>
      <c r="R215" s="53" t="s">
        <v>58</v>
      </c>
      <c r="S215" s="53">
        <v>5.9129750000000003</v>
      </c>
      <c r="T215" s="53">
        <v>32.777245000000001</v>
      </c>
      <c r="U215" s="28" t="s">
        <v>58</v>
      </c>
      <c r="V215" s="29" t="s">
        <v>58</v>
      </c>
      <c r="W215" s="27"/>
      <c r="X215" s="27" t="s">
        <v>81</v>
      </c>
      <c r="Y215" s="27"/>
      <c r="Z215" s="27"/>
      <c r="AA215" s="30">
        <v>1665</v>
      </c>
      <c r="AB215" s="31"/>
      <c r="AC215" s="31">
        <v>718.329701</v>
      </c>
      <c r="AD215" s="31">
        <v>450.03212199999962</v>
      </c>
      <c r="AE215" s="31">
        <v>400.85857700000003</v>
      </c>
      <c r="AF215" s="31"/>
      <c r="AG215" s="31">
        <v>158.75016299999999</v>
      </c>
      <c r="AH215" s="31"/>
      <c r="AI215" s="31">
        <v>76.75067</v>
      </c>
      <c r="AJ215" s="31">
        <v>102.865116</v>
      </c>
      <c r="AK215" s="31">
        <v>73.275428000000005</v>
      </c>
      <c r="AL215" s="31">
        <v>80.268227999999993</v>
      </c>
      <c r="AM215" s="31"/>
      <c r="AN215" s="31">
        <v>98.263159999999999</v>
      </c>
      <c r="AO215" s="31"/>
      <c r="AP215" s="31">
        <v>23.830960999999999</v>
      </c>
      <c r="AQ215" s="31">
        <v>55.588448999999997</v>
      </c>
      <c r="AR215" s="31">
        <v>31.263038000000002</v>
      </c>
      <c r="AS215" s="31">
        <v>47.155321999999998</v>
      </c>
      <c r="AT215" s="31"/>
      <c r="AU215" s="31">
        <v>104.948948</v>
      </c>
      <c r="AV215" s="31"/>
      <c r="AW215" s="31">
        <v>31.321609999999996</v>
      </c>
      <c r="AX215" s="31">
        <v>59.725127000000001</v>
      </c>
      <c r="AY215" s="31">
        <v>35.499187999999997</v>
      </c>
      <c r="AZ215" s="31">
        <v>49.570661999999999</v>
      </c>
      <c r="BA215" s="31"/>
      <c r="BB215" s="31">
        <v>70.768180999999998</v>
      </c>
      <c r="BC215" s="31"/>
      <c r="BD215" s="31">
        <v>5.9129750000000003</v>
      </c>
      <c r="BE215" s="31">
        <v>103.35516500000003</v>
      </c>
      <c r="BF215" s="31">
        <v>58.276494</v>
      </c>
      <c r="BG215" s="31">
        <v>32.777245000000001</v>
      </c>
      <c r="BH215" s="30">
        <v>-32.648555999999999</v>
      </c>
      <c r="BI215" s="30">
        <v>-7.6497499999999832</v>
      </c>
      <c r="BJ215" s="30">
        <v>-9.2896699999999726</v>
      </c>
      <c r="BK215" s="30">
        <v>25.077349999999996</v>
      </c>
      <c r="BL215" s="30">
        <v>12.843255000000028</v>
      </c>
      <c r="BM215" s="30"/>
      <c r="BN215" s="30">
        <v>381.50579099999999</v>
      </c>
      <c r="BO215" s="30">
        <v>537.10235499999999</v>
      </c>
      <c r="BP215" s="30">
        <v>592.33821599999999</v>
      </c>
      <c r="BQ215" s="30">
        <v>701.35851100000002</v>
      </c>
      <c r="BR215" s="30">
        <v>702.52486499999998</v>
      </c>
      <c r="BS215" s="30"/>
      <c r="BT215" s="31">
        <v>268.98318099999995</v>
      </c>
      <c r="BU215" s="31">
        <v>23.094571000000002</v>
      </c>
      <c r="BV215" s="31">
        <v>41.721101000000019</v>
      </c>
      <c r="BW215" s="31">
        <v>37.802443999999994</v>
      </c>
      <c r="BX215" s="27">
        <v>165.66621799999999</v>
      </c>
      <c r="BZ215" s="27">
        <v>200.17326299999999</v>
      </c>
      <c r="CB215" s="27">
        <v>147.938107</v>
      </c>
      <c r="CD215" s="27">
        <v>200.32187900000002</v>
      </c>
      <c r="CE215" s="27">
        <v>232.39984000000004</v>
      </c>
      <c r="CF215" s="27">
        <v>187.295906</v>
      </c>
      <c r="CG215" s="27">
        <v>147.938107</v>
      </c>
      <c r="CI215" s="27">
        <v>176.11658699999998</v>
      </c>
      <c r="CJ215" s="27">
        <v>178.07083499999999</v>
      </c>
      <c r="CK215" s="27">
        <v>178.07083499999999</v>
      </c>
      <c r="CL215" s="27">
        <v>165.66621799999999</v>
      </c>
    </row>
    <row r="216" spans="1:90" ht="16.5" customHeight="1" x14ac:dyDescent="0.25">
      <c r="A216" s="50"/>
      <c r="B216" s="27" t="s">
        <v>301</v>
      </c>
      <c r="C216" s="51" t="s">
        <v>79</v>
      </c>
      <c r="D216" s="52" t="s">
        <v>34</v>
      </c>
      <c r="E216" s="53" t="s">
        <v>58</v>
      </c>
      <c r="F216" s="53"/>
      <c r="G216" s="53">
        <v>228.360139</v>
      </c>
      <c r="H216" s="53">
        <v>203.30689100000001</v>
      </c>
      <c r="I216" s="28" t="s">
        <v>58</v>
      </c>
      <c r="J216" s="47" t="s">
        <v>58</v>
      </c>
      <c r="K216" s="53" t="s">
        <v>58</v>
      </c>
      <c r="L216" s="53" t="s">
        <v>58</v>
      </c>
      <c r="M216" s="53">
        <v>26.242395000000002</v>
      </c>
      <c r="N216" s="53">
        <v>26.122386999999996</v>
      </c>
      <c r="O216" s="28" t="s">
        <v>58</v>
      </c>
      <c r="P216" s="47" t="s">
        <v>58</v>
      </c>
      <c r="Q216" s="53" t="s">
        <v>58</v>
      </c>
      <c r="R216" s="53" t="s">
        <v>58</v>
      </c>
      <c r="S216" s="53">
        <v>25.584813</v>
      </c>
      <c r="T216" s="53">
        <v>9.4536289999999994</v>
      </c>
      <c r="U216" s="28" t="s">
        <v>58</v>
      </c>
      <c r="V216" s="29" t="s">
        <v>58</v>
      </c>
      <c r="W216" s="27"/>
      <c r="X216" s="27" t="s">
        <v>81</v>
      </c>
      <c r="Y216" s="27"/>
      <c r="Z216" s="27"/>
      <c r="AA216" s="30">
        <v>1979.2</v>
      </c>
      <c r="AB216" s="31"/>
      <c r="AC216" s="31">
        <v>373.47533499999997</v>
      </c>
      <c r="AD216" s="31">
        <v>268.42585100000008</v>
      </c>
      <c r="AE216" s="31">
        <v>197.05309</v>
      </c>
      <c r="AF216" s="31"/>
      <c r="AG216" s="31">
        <v>83.931421</v>
      </c>
      <c r="AH216" s="31"/>
      <c r="AI216" s="31">
        <v>54.830767000000009</v>
      </c>
      <c r="AJ216" s="31">
        <v>78.588626000000005</v>
      </c>
      <c r="AK216" s="31">
        <v>50.096550999999998</v>
      </c>
      <c r="AL216" s="31">
        <v>47.812117999999998</v>
      </c>
      <c r="AM216" s="31"/>
      <c r="AN216" s="31">
        <v>39.963366999999998</v>
      </c>
      <c r="AO216" s="31"/>
      <c r="AP216" s="31">
        <v>24.831806</v>
      </c>
      <c r="AQ216" s="31">
        <v>37.486432000000008</v>
      </c>
      <c r="AR216" s="31">
        <v>27.394418000000002</v>
      </c>
      <c r="AS216" s="31">
        <v>25.174827000000001</v>
      </c>
      <c r="AT216" s="31"/>
      <c r="AU216" s="31">
        <v>41.68994</v>
      </c>
      <c r="AV216" s="31"/>
      <c r="AW216" s="31">
        <v>26.242395000000002</v>
      </c>
      <c r="AX216" s="31">
        <v>38.876222000000006</v>
      </c>
      <c r="AY216" s="31">
        <v>28.730188000000009</v>
      </c>
      <c r="AZ216" s="31">
        <v>26.122386999999996</v>
      </c>
      <c r="BA216" s="31"/>
      <c r="BB216" s="31">
        <v>14.196603</v>
      </c>
      <c r="BC216" s="31"/>
      <c r="BD216" s="31">
        <v>25.584813</v>
      </c>
      <c r="BE216" s="31">
        <v>25.281431000000001</v>
      </c>
      <c r="BF216" s="31">
        <v>5.5274369999999999</v>
      </c>
      <c r="BG216" s="31">
        <v>9.4536289999999994</v>
      </c>
      <c r="BH216" s="30">
        <v>110.43111999999999</v>
      </c>
      <c r="BI216" s="30">
        <v>130.00106900000003</v>
      </c>
      <c r="BJ216" s="30">
        <v>152.09285299999999</v>
      </c>
      <c r="BK216" s="30">
        <v>111.87049000000002</v>
      </c>
      <c r="BL216" s="30">
        <v>116.11480099999999</v>
      </c>
      <c r="BM216" s="30"/>
      <c r="BN216" s="30">
        <v>121.813739</v>
      </c>
      <c r="BO216" s="30">
        <v>293.204184</v>
      </c>
      <c r="BP216" s="30">
        <v>308.49080300000003</v>
      </c>
      <c r="BQ216" s="30">
        <v>290.56269400000002</v>
      </c>
      <c r="BR216" s="30">
        <v>323.84249599999998</v>
      </c>
      <c r="BS216" s="30"/>
      <c r="BT216" s="31">
        <v>130.91938599999997</v>
      </c>
      <c r="BU216" s="31">
        <v>5.9715090000000011</v>
      </c>
      <c r="BV216" s="31">
        <v>-3.8032810000000019</v>
      </c>
      <c r="BW216" s="31">
        <v>0.75865700000000169</v>
      </c>
      <c r="BX216" s="27">
        <v>44.441886999999994</v>
      </c>
      <c r="BZ216" s="27">
        <v>109.29635000000002</v>
      </c>
      <c r="CB216" s="27">
        <v>10.073887000000001</v>
      </c>
      <c r="CD216" s="27">
        <v>65.847309999999993</v>
      </c>
      <c r="CE216" s="27">
        <v>45.005471</v>
      </c>
      <c r="CF216" s="27">
        <v>9.7560219999999997</v>
      </c>
      <c r="CG216" s="27">
        <v>10.073887000000001</v>
      </c>
      <c r="CI216" s="27">
        <v>119.97119200000002</v>
      </c>
      <c r="CJ216" s="27">
        <v>67.200566000000009</v>
      </c>
      <c r="CK216" s="27">
        <v>67.200566000000009</v>
      </c>
      <c r="CL216" s="27">
        <v>44.441886999999994</v>
      </c>
    </row>
    <row r="217" spans="1:90" ht="16.5" customHeight="1" x14ac:dyDescent="0.25">
      <c r="A217" s="50"/>
      <c r="B217" s="27" t="s">
        <v>302</v>
      </c>
      <c r="C217" s="51" t="s">
        <v>79</v>
      </c>
      <c r="D217" s="52" t="s">
        <v>34</v>
      </c>
      <c r="E217" s="53" t="s">
        <v>58</v>
      </c>
      <c r="F217" s="53"/>
      <c r="G217" s="53">
        <v>1404.5889999999999</v>
      </c>
      <c r="H217" s="53">
        <v>756.01157799999999</v>
      </c>
      <c r="I217" s="28" t="s">
        <v>58</v>
      </c>
      <c r="J217" s="47" t="s">
        <v>58</v>
      </c>
      <c r="K217" s="53" t="s">
        <v>58</v>
      </c>
      <c r="L217" s="53" t="s">
        <v>58</v>
      </c>
      <c r="M217" s="53">
        <v>481.10199999999998</v>
      </c>
      <c r="N217" s="53">
        <v>215.75602700000002</v>
      </c>
      <c r="O217" s="28" t="s">
        <v>58</v>
      </c>
      <c r="P217" s="47" t="s">
        <v>58</v>
      </c>
      <c r="Q217" s="53" t="s">
        <v>58</v>
      </c>
      <c r="R217" s="53" t="s">
        <v>58</v>
      </c>
      <c r="S217" s="53">
        <v>340.25900000000001</v>
      </c>
      <c r="T217" s="53">
        <v>140.320133</v>
      </c>
      <c r="U217" s="28" t="s">
        <v>58</v>
      </c>
      <c r="V217" s="29" t="s">
        <v>58</v>
      </c>
      <c r="W217" s="27"/>
      <c r="X217" s="27" t="s">
        <v>81</v>
      </c>
      <c r="Y217" s="27"/>
      <c r="Z217" s="27"/>
      <c r="AA217" s="30">
        <v>39560</v>
      </c>
      <c r="AB217" s="31"/>
      <c r="AC217" s="31">
        <v>1496.3910739999999</v>
      </c>
      <c r="AD217" s="31">
        <v>1706.9823430000001</v>
      </c>
      <c r="AE217" s="31">
        <v>1021.3685829999999</v>
      </c>
      <c r="AF217" s="31"/>
      <c r="AG217" s="31">
        <v>455.62889699999994</v>
      </c>
      <c r="AH217" s="31"/>
      <c r="AI217" s="31">
        <v>541.005</v>
      </c>
      <c r="AJ217" s="31">
        <v>661.66686100000004</v>
      </c>
      <c r="AK217" s="31">
        <v>251.90424200000001</v>
      </c>
      <c r="AL217" s="31">
        <v>248.35696999999999</v>
      </c>
      <c r="AM217" s="31"/>
      <c r="AN217" s="31">
        <v>384.203397</v>
      </c>
      <c r="AO217" s="31"/>
      <c r="AP217" s="31">
        <v>463.387</v>
      </c>
      <c r="AQ217" s="31">
        <v>603.75588600000003</v>
      </c>
      <c r="AR217" s="31">
        <v>209.72371699999999</v>
      </c>
      <c r="AS217" s="31">
        <v>210.88616000000002</v>
      </c>
      <c r="AT217" s="31"/>
      <c r="AU217" s="31">
        <v>398.10588899999999</v>
      </c>
      <c r="AV217" s="31"/>
      <c r="AW217" s="31">
        <v>481.10199999999998</v>
      </c>
      <c r="AX217" s="31">
        <v>618.54764200000011</v>
      </c>
      <c r="AY217" s="31">
        <v>219.31146899999993</v>
      </c>
      <c r="AZ217" s="31">
        <v>215.75602700000002</v>
      </c>
      <c r="BA217" s="31"/>
      <c r="BB217" s="31">
        <v>210.57353499999999</v>
      </c>
      <c r="BC217" s="31"/>
      <c r="BD217" s="31">
        <v>340.25900000000001</v>
      </c>
      <c r="BE217" s="31">
        <v>321.89861300000007</v>
      </c>
      <c r="BF217" s="31">
        <v>109.65185200000001</v>
      </c>
      <c r="BG217" s="31">
        <v>140.320133</v>
      </c>
      <c r="BH217" s="30">
        <v>199.58675699999998</v>
      </c>
      <c r="BI217" s="30">
        <v>445.70954699999999</v>
      </c>
      <c r="BJ217" s="30">
        <v>559.93373600000007</v>
      </c>
      <c r="BK217" s="30">
        <v>259.798</v>
      </c>
      <c r="BL217" s="30">
        <v>418.65000000000009</v>
      </c>
      <c r="BM217" s="30"/>
      <c r="BN217" s="30">
        <v>347.89174500000001</v>
      </c>
      <c r="BO217" s="30">
        <v>1244.3670139999999</v>
      </c>
      <c r="BP217" s="30">
        <v>1362.713332</v>
      </c>
      <c r="BQ217" s="30">
        <v>2406.2049999999999</v>
      </c>
      <c r="BR217" s="30">
        <v>2777.837</v>
      </c>
      <c r="BS217" s="30"/>
      <c r="BT217" s="31">
        <v>929.57836899999995</v>
      </c>
      <c r="BU217" s="31">
        <v>34.162888000000002</v>
      </c>
      <c r="BV217" s="31">
        <v>138.998614</v>
      </c>
      <c r="BW217" s="31">
        <v>60.202204000000016</v>
      </c>
      <c r="BX217" s="27">
        <v>755.44857300000001</v>
      </c>
      <c r="BZ217" s="27">
        <v>1235.9649999999999</v>
      </c>
      <c r="CB217" s="27">
        <v>424.48238000000003</v>
      </c>
      <c r="CD217" s="27">
        <v>912.13</v>
      </c>
      <c r="CE217" s="27">
        <v>642.12400000000002</v>
      </c>
      <c r="CF217" s="27">
        <v>523.79640300000005</v>
      </c>
      <c r="CG217" s="27">
        <v>424.48238000000003</v>
      </c>
      <c r="CI217" s="27">
        <v>1534.717138</v>
      </c>
      <c r="CJ217" s="27">
        <v>940.59715399999993</v>
      </c>
      <c r="CK217" s="27">
        <v>940.59715399999993</v>
      </c>
      <c r="CL217" s="27">
        <v>755.44857300000001</v>
      </c>
    </row>
    <row r="218" spans="1:90" ht="16.5" customHeight="1" x14ac:dyDescent="0.25">
      <c r="A218" s="50"/>
      <c r="B218" s="27" t="s">
        <v>303</v>
      </c>
      <c r="C218" s="51" t="s">
        <v>79</v>
      </c>
      <c r="D218" s="52" t="s">
        <v>34</v>
      </c>
      <c r="E218" s="53" t="s">
        <v>58</v>
      </c>
      <c r="F218" s="53"/>
      <c r="G218" s="53">
        <v>4317.7933270000003</v>
      </c>
      <c r="H218" s="53">
        <v>2617.9250670000001</v>
      </c>
      <c r="I218" s="28" t="s">
        <v>58</v>
      </c>
      <c r="J218" s="47" t="s">
        <v>58</v>
      </c>
      <c r="K218" s="53" t="s">
        <v>58</v>
      </c>
      <c r="L218" s="53" t="s">
        <v>58</v>
      </c>
      <c r="M218" s="53">
        <v>32.908729000000001</v>
      </c>
      <c r="N218" s="53">
        <v>14.375788</v>
      </c>
      <c r="O218" s="28" t="s">
        <v>58</v>
      </c>
      <c r="P218" s="47" t="s">
        <v>58</v>
      </c>
      <c r="Q218" s="53" t="s">
        <v>58</v>
      </c>
      <c r="R218" s="53" t="s">
        <v>58</v>
      </c>
      <c r="S218" s="53">
        <v>14.895856999999999</v>
      </c>
      <c r="T218" s="53">
        <v>6.2594209999999997</v>
      </c>
      <c r="U218" s="28" t="s">
        <v>58</v>
      </c>
      <c r="V218" s="29" t="s">
        <v>58</v>
      </c>
      <c r="W218" s="27"/>
      <c r="X218" s="27" t="s">
        <v>81</v>
      </c>
      <c r="Y218" s="27"/>
      <c r="Z218" s="27"/>
      <c r="AA218" s="30">
        <v>792</v>
      </c>
      <c r="AB218" s="31"/>
      <c r="AC218" s="31">
        <v>4369.96756</v>
      </c>
      <c r="AD218" s="31">
        <v>4699.9276580000005</v>
      </c>
      <c r="AE218" s="31">
        <v>3001.0881909999998</v>
      </c>
      <c r="AF218" s="31"/>
      <c r="AG218" s="31">
        <v>71.281030999999999</v>
      </c>
      <c r="AH218" s="31"/>
      <c r="AI218" s="31">
        <v>85.102545000000006</v>
      </c>
      <c r="AJ218" s="31">
        <v>86.727667999999994</v>
      </c>
      <c r="AK218" s="31">
        <v>52.652450000000002</v>
      </c>
      <c r="AL218" s="31">
        <v>38.286079000000001</v>
      </c>
      <c r="AM218" s="31"/>
      <c r="AN218" s="31">
        <v>24.158313</v>
      </c>
      <c r="AO218" s="31"/>
      <c r="AP218" s="31">
        <v>31.168248999999999</v>
      </c>
      <c r="AQ218" s="31">
        <v>48.841415999999995</v>
      </c>
      <c r="AR218" s="31">
        <v>21.952773000000001</v>
      </c>
      <c r="AS218" s="31">
        <v>13.556625</v>
      </c>
      <c r="AT218" s="31"/>
      <c r="AU218" s="31">
        <v>25.674620999999998</v>
      </c>
      <c r="AV218" s="31"/>
      <c r="AW218" s="31">
        <v>32.908729000000001</v>
      </c>
      <c r="AX218" s="31">
        <v>49.803402999999996</v>
      </c>
      <c r="AY218" s="31">
        <v>22.766566000000001</v>
      </c>
      <c r="AZ218" s="31">
        <v>14.375788</v>
      </c>
      <c r="BA218" s="31"/>
      <c r="BB218" s="31">
        <v>9.6418789999999994</v>
      </c>
      <c r="BC218" s="31"/>
      <c r="BD218" s="31">
        <v>14.895856999999999</v>
      </c>
      <c r="BE218" s="31">
        <v>32.152073999999992</v>
      </c>
      <c r="BF218" s="31">
        <v>12.215484</v>
      </c>
      <c r="BG218" s="31">
        <v>6.2594209999999997</v>
      </c>
      <c r="BH218" s="30">
        <v>77.968705999999997</v>
      </c>
      <c r="BI218" s="30">
        <v>33.550752000000017</v>
      </c>
      <c r="BJ218" s="30">
        <v>79.499689000000004</v>
      </c>
      <c r="BK218" s="30">
        <v>106.42539400000003</v>
      </c>
      <c r="BL218" s="30">
        <v>69.027005999999972</v>
      </c>
      <c r="BM218" s="30"/>
      <c r="BN218" s="30">
        <v>83.893553999999995</v>
      </c>
      <c r="BO218" s="30">
        <v>72.570274999999995</v>
      </c>
      <c r="BP218" s="30">
        <v>84.763271000000003</v>
      </c>
      <c r="BQ218" s="30">
        <v>115.888335</v>
      </c>
      <c r="BR218" s="30">
        <v>130.60941399999999</v>
      </c>
      <c r="BS218" s="30"/>
      <c r="BT218" s="31">
        <v>1723.8351700000012</v>
      </c>
      <c r="BU218" s="31">
        <v>13.103899000000002</v>
      </c>
      <c r="BV218" s="31">
        <v>14.426584999999998</v>
      </c>
      <c r="BW218" s="31">
        <v>8.1906669999999995</v>
      </c>
      <c r="BX218" s="27">
        <v>58.444035999999997</v>
      </c>
      <c r="BZ218" s="27">
        <v>98.244590000000002</v>
      </c>
      <c r="CB218" s="27">
        <v>-3.583280000000002</v>
      </c>
      <c r="CD218" s="27">
        <v>65.522835999999998</v>
      </c>
      <c r="CE218" s="27">
        <v>54.009436999999991</v>
      </c>
      <c r="CF218" s="27">
        <v>3.3082519999999995</v>
      </c>
      <c r="CG218" s="27">
        <v>-3.583280000000002</v>
      </c>
      <c r="CI218" s="27">
        <v>119.85448600000001</v>
      </c>
      <c r="CJ218" s="27">
        <v>68.106702999999996</v>
      </c>
      <c r="CK218" s="27">
        <v>68.106702999999996</v>
      </c>
      <c r="CL218" s="27">
        <v>58.444035999999997</v>
      </c>
    </row>
    <row r="219" spans="1:90" ht="16.5" customHeight="1" x14ac:dyDescent="0.25">
      <c r="A219" s="50"/>
      <c r="B219" s="27" t="s">
        <v>304</v>
      </c>
      <c r="C219" s="51" t="s">
        <v>79</v>
      </c>
      <c r="D219" s="52" t="s">
        <v>538</v>
      </c>
      <c r="E219" s="53" t="s">
        <v>58</v>
      </c>
      <c r="F219" s="53"/>
      <c r="G219" s="53">
        <v>468.29399999999998</v>
      </c>
      <c r="H219" s="53">
        <v>219.72800000000001</v>
      </c>
      <c r="I219" s="28" t="s">
        <v>58</v>
      </c>
      <c r="J219" s="47" t="s">
        <v>58</v>
      </c>
      <c r="K219" s="53" t="s">
        <v>58</v>
      </c>
      <c r="L219" s="53" t="s">
        <v>58</v>
      </c>
      <c r="M219" s="53" t="s">
        <v>58</v>
      </c>
      <c r="N219" s="53" t="s">
        <v>58</v>
      </c>
      <c r="O219" s="28" t="s">
        <v>58</v>
      </c>
      <c r="P219" s="47" t="s">
        <v>58</v>
      </c>
      <c r="Q219" s="53" t="s">
        <v>58</v>
      </c>
      <c r="R219" s="53" t="s">
        <v>58</v>
      </c>
      <c r="S219" s="53">
        <v>143.64099999999999</v>
      </c>
      <c r="T219" s="53">
        <v>110.407</v>
      </c>
      <c r="U219" s="28" t="s">
        <v>58</v>
      </c>
      <c r="V219" s="29" t="s">
        <v>58</v>
      </c>
      <c r="W219" s="27"/>
      <c r="X219" s="27" t="s">
        <v>81</v>
      </c>
      <c r="Y219" s="27"/>
      <c r="Z219" s="27"/>
      <c r="AA219" s="30">
        <v>4123.9440000000004</v>
      </c>
      <c r="AB219" s="31"/>
      <c r="AC219" s="31">
        <v>408.99299999999994</v>
      </c>
      <c r="AD219" s="31">
        <v>343.46799999999996</v>
      </c>
      <c r="AE219" s="31">
        <v>242.24100000000001</v>
      </c>
      <c r="AF219" s="31"/>
      <c r="AG219" s="31"/>
      <c r="AH219" s="31"/>
      <c r="AI219" s="31"/>
      <c r="AJ219" s="31"/>
      <c r="AK219" s="31"/>
      <c r="AL219" s="31"/>
      <c r="AM219" s="31"/>
      <c r="AN219" s="31"/>
      <c r="AO219" s="31"/>
      <c r="AP219" s="31"/>
      <c r="AQ219" s="31"/>
      <c r="AR219" s="31"/>
      <c r="AS219" s="31"/>
      <c r="AT219" s="31"/>
      <c r="AU219" s="31"/>
      <c r="AV219" s="31"/>
      <c r="AW219" s="31"/>
      <c r="AX219" s="31"/>
      <c r="AY219" s="31"/>
      <c r="AZ219" s="31"/>
      <c r="BA219" s="31"/>
      <c r="BB219" s="31">
        <v>190.20599999999999</v>
      </c>
      <c r="BC219" s="31"/>
      <c r="BD219" s="31">
        <v>143.64099999999999</v>
      </c>
      <c r="BE219" s="31">
        <v>83.574000000000012</v>
      </c>
      <c r="BF219" s="31">
        <v>116.90300000000001</v>
      </c>
      <c r="BG219" s="31">
        <v>110.407</v>
      </c>
      <c r="BH219" s="30"/>
      <c r="BI219" s="30"/>
      <c r="BJ219" s="30"/>
      <c r="BK219" s="30"/>
      <c r="BL219" s="30"/>
      <c r="BM219" s="30"/>
      <c r="BN219" s="30"/>
      <c r="BO219" s="30">
        <v>895.8</v>
      </c>
      <c r="BP219" s="30">
        <v>1012.466</v>
      </c>
      <c r="BQ219" s="30">
        <v>1095.404</v>
      </c>
      <c r="BR219" s="30">
        <v>1237.231</v>
      </c>
      <c r="BS219" s="30"/>
      <c r="BT219" s="31">
        <v>172.77000000000004</v>
      </c>
      <c r="BU219" s="31"/>
      <c r="BV219" s="31"/>
      <c r="BW219" s="31"/>
      <c r="CB219" s="27">
        <v>268.83799999999997</v>
      </c>
      <c r="CD219" s="27">
        <v>454.52499999999998</v>
      </c>
      <c r="CE219" s="27">
        <v>390.68299999999999</v>
      </c>
      <c r="CF219" s="27">
        <v>343.39299999999997</v>
      </c>
      <c r="CG219" s="27">
        <v>268.83799999999997</v>
      </c>
    </row>
    <row r="220" spans="1:90" ht="16.5" customHeight="1" x14ac:dyDescent="0.25">
      <c r="A220" s="50"/>
      <c r="B220" s="27" t="s">
        <v>305</v>
      </c>
      <c r="C220" s="51" t="s">
        <v>79</v>
      </c>
      <c r="D220" s="52" t="s">
        <v>34</v>
      </c>
      <c r="E220" s="53" t="s">
        <v>58</v>
      </c>
      <c r="F220" s="53"/>
      <c r="G220" s="53">
        <v>43.205505000000002</v>
      </c>
      <c r="H220" s="53">
        <v>5.2087640000000004</v>
      </c>
      <c r="I220" s="28" t="s">
        <v>58</v>
      </c>
      <c r="J220" s="47" t="s">
        <v>58</v>
      </c>
      <c r="K220" s="53" t="s">
        <v>58</v>
      </c>
      <c r="L220" s="53" t="s">
        <v>58</v>
      </c>
      <c r="M220" s="53">
        <v>107.984635</v>
      </c>
      <c r="N220" s="53">
        <v>161.52194199999997</v>
      </c>
      <c r="O220" s="28" t="s">
        <v>58</v>
      </c>
      <c r="P220" s="47" t="s">
        <v>58</v>
      </c>
      <c r="Q220" s="53" t="s">
        <v>58</v>
      </c>
      <c r="R220" s="53" t="s">
        <v>58</v>
      </c>
      <c r="S220" s="53">
        <v>40.345413999999998</v>
      </c>
      <c r="T220" s="53">
        <v>64.278346999999997</v>
      </c>
      <c r="U220" s="28" t="s">
        <v>58</v>
      </c>
      <c r="V220" s="29" t="s">
        <v>58</v>
      </c>
      <c r="W220" s="27"/>
      <c r="X220" s="27" t="s">
        <v>81</v>
      </c>
      <c r="Y220" s="27"/>
      <c r="Z220" s="27"/>
      <c r="AA220" s="30">
        <v>1180.8</v>
      </c>
      <c r="AB220" s="31"/>
      <c r="AC220" s="31">
        <v>79.394495000000006</v>
      </c>
      <c r="AD220" s="31">
        <v>27.947127999999992</v>
      </c>
      <c r="AE220" s="31">
        <v>57.675677</v>
      </c>
      <c r="AF220" s="31"/>
      <c r="AG220" s="31">
        <v>402.693715</v>
      </c>
      <c r="AH220" s="31"/>
      <c r="AI220" s="31">
        <v>182.49192099999999</v>
      </c>
      <c r="AJ220" s="31">
        <v>353.31584500000008</v>
      </c>
      <c r="AK220" s="31">
        <v>430.65068600000001</v>
      </c>
      <c r="AL220" s="31">
        <v>209.24167299999999</v>
      </c>
      <c r="AM220" s="31"/>
      <c r="AN220" s="31">
        <v>310.39756599999998</v>
      </c>
      <c r="AO220" s="31"/>
      <c r="AP220" s="31">
        <v>105.31036</v>
      </c>
      <c r="AQ220" s="31">
        <v>266.80737099999988</v>
      </c>
      <c r="AR220" s="31">
        <v>363.10840400000001</v>
      </c>
      <c r="AS220" s="31">
        <v>158.44334000000001</v>
      </c>
      <c r="AT220" s="31"/>
      <c r="AU220" s="31">
        <v>315.547594</v>
      </c>
      <c r="AV220" s="31"/>
      <c r="AW220" s="31">
        <v>107.984635</v>
      </c>
      <c r="AX220" s="31">
        <v>271.3725639999999</v>
      </c>
      <c r="AY220" s="31">
        <v>365.34109100000018</v>
      </c>
      <c r="AZ220" s="31">
        <v>161.52194199999997</v>
      </c>
      <c r="BA220" s="31"/>
      <c r="BB220" s="31">
        <v>145.60594900000001</v>
      </c>
      <c r="BC220" s="31"/>
      <c r="BD220" s="31">
        <v>40.345413999999998</v>
      </c>
      <c r="BE220" s="31">
        <v>181.95428100000004</v>
      </c>
      <c r="BF220" s="31">
        <v>185.131451</v>
      </c>
      <c r="BG220" s="31">
        <v>64.278346999999997</v>
      </c>
      <c r="BH220" s="30">
        <v>127.41849199999999</v>
      </c>
      <c r="BI220" s="30">
        <v>722.22246799999994</v>
      </c>
      <c r="BJ220" s="30">
        <v>664.129862</v>
      </c>
      <c r="BK220" s="30">
        <v>888.14365999999995</v>
      </c>
      <c r="BL220" s="30">
        <v>1246.9050320000001</v>
      </c>
      <c r="BM220" s="30"/>
      <c r="BN220" s="30">
        <v>306.94847399999998</v>
      </c>
      <c r="BO220" s="30">
        <v>1237.8490179999999</v>
      </c>
      <c r="BP220" s="30">
        <v>1715.9210800000001</v>
      </c>
      <c r="BQ220" s="30">
        <v>2142.9231340000001</v>
      </c>
      <c r="BR220" s="30">
        <v>2092.9585200000001</v>
      </c>
      <c r="BS220" s="30"/>
      <c r="BT220" s="31">
        <v>118.22970399999997</v>
      </c>
      <c r="BU220" s="31">
        <v>90.639543000000018</v>
      </c>
      <c r="BV220" s="31">
        <v>25.464277000000003</v>
      </c>
      <c r="BW220" s="31">
        <v>25.098403000000005</v>
      </c>
      <c r="BX220" s="27">
        <v>637.87329499999998</v>
      </c>
      <c r="BZ220" s="27">
        <v>952.26124900000002</v>
      </c>
      <c r="CB220" s="27">
        <v>245.04143900000005</v>
      </c>
      <c r="CD220" s="27">
        <v>471.70949300000001</v>
      </c>
      <c r="CE220" s="27">
        <v>512.69168100000002</v>
      </c>
      <c r="CF220" s="27">
        <v>394.919736</v>
      </c>
      <c r="CG220" s="27">
        <v>245.04143900000005</v>
      </c>
      <c r="CI220" s="27">
        <v>906.2202319999999</v>
      </c>
      <c r="CJ220" s="27">
        <v>912.5748430000001</v>
      </c>
      <c r="CK220" s="27">
        <v>912.5748430000001</v>
      </c>
      <c r="CL220" s="27">
        <v>637.87329499999998</v>
      </c>
    </row>
    <row r="221" spans="1:90" ht="16.5" customHeight="1" x14ac:dyDescent="0.25">
      <c r="A221" s="50"/>
      <c r="B221" s="27" t="s">
        <v>95</v>
      </c>
      <c r="C221" s="51">
        <v>0</v>
      </c>
      <c r="D221" s="52" t="s">
        <v>34</v>
      </c>
      <c r="E221" s="53" t="s">
        <v>58</v>
      </c>
      <c r="F221" s="53"/>
      <c r="G221" s="53">
        <v>1882.2626150000001</v>
      </c>
      <c r="H221" s="53">
        <v>1721.1851200000001</v>
      </c>
      <c r="I221" s="28" t="s">
        <v>58</v>
      </c>
      <c r="J221" s="47" t="s">
        <v>58</v>
      </c>
      <c r="K221" s="53" t="s">
        <v>58</v>
      </c>
      <c r="L221" s="53" t="s">
        <v>58</v>
      </c>
      <c r="M221" s="53">
        <v>415.99273599999998</v>
      </c>
      <c r="N221" s="53">
        <v>536.01101300000005</v>
      </c>
      <c r="O221" s="28" t="s">
        <v>58</v>
      </c>
      <c r="P221" s="47" t="s">
        <v>58</v>
      </c>
      <c r="Q221" s="53" t="s">
        <v>58</v>
      </c>
      <c r="R221" s="53" t="s">
        <v>58</v>
      </c>
      <c r="S221" s="53">
        <v>236.824882</v>
      </c>
      <c r="T221" s="53">
        <v>4.4764299999999997</v>
      </c>
      <c r="U221" s="28" t="s">
        <v>58</v>
      </c>
      <c r="V221" s="29" t="s">
        <v>58</v>
      </c>
      <c r="W221" s="27"/>
      <c r="X221" s="27" t="s">
        <v>81</v>
      </c>
      <c r="Y221" s="27"/>
      <c r="Z221" s="27"/>
      <c r="AA221" s="30">
        <v>8196.5</v>
      </c>
      <c r="AB221" s="31"/>
      <c r="AC221" s="31">
        <v>2719.0483159999999</v>
      </c>
      <c r="AD221" s="31">
        <v>2550.3554370000002</v>
      </c>
      <c r="AE221" s="31">
        <v>2715.4196969999998</v>
      </c>
      <c r="AF221" s="31"/>
      <c r="AG221" s="31">
        <v>781.22831699999983</v>
      </c>
      <c r="AH221" s="31"/>
      <c r="AI221" s="31">
        <v>569.95333000000005</v>
      </c>
      <c r="AJ221" s="31">
        <v>1139.7052859999999</v>
      </c>
      <c r="AK221" s="31">
        <v>969.18877299999997</v>
      </c>
      <c r="AL221" s="31">
        <v>574.991759</v>
      </c>
      <c r="AM221" s="31"/>
      <c r="AN221" s="31">
        <v>350.917507</v>
      </c>
      <c r="AO221" s="31"/>
      <c r="AP221" s="31">
        <v>182.818669</v>
      </c>
      <c r="AQ221" s="31">
        <v>634.34432600000002</v>
      </c>
      <c r="AR221" s="31">
        <v>699.37057900000002</v>
      </c>
      <c r="AS221" s="31">
        <v>366.64435800000001</v>
      </c>
      <c r="AT221" s="31"/>
      <c r="AU221" s="31">
        <v>698.67311599999994</v>
      </c>
      <c r="AV221" s="31"/>
      <c r="AW221" s="31">
        <v>415.99273599999998</v>
      </c>
      <c r="AX221" s="31">
        <v>837.71130999999991</v>
      </c>
      <c r="AY221" s="31">
        <v>896.56492300000014</v>
      </c>
      <c r="AZ221" s="31">
        <v>536.01101300000005</v>
      </c>
      <c r="BA221" s="31"/>
      <c r="BB221" s="31">
        <v>81.318256000000005</v>
      </c>
      <c r="BC221" s="31"/>
      <c r="BD221" s="31">
        <v>236.824882</v>
      </c>
      <c r="BE221" s="31">
        <v>909.77561500000002</v>
      </c>
      <c r="BF221" s="31">
        <v>180.92746299999999</v>
      </c>
      <c r="BG221" s="31">
        <v>4.4764299999999997</v>
      </c>
      <c r="BH221" s="30">
        <v>5030.4116889999996</v>
      </c>
      <c r="BI221" s="30">
        <v>10995.939023999999</v>
      </c>
      <c r="BJ221" s="30">
        <v>12184.80003</v>
      </c>
      <c r="BK221" s="30">
        <v>13201.115133000001</v>
      </c>
      <c r="BL221" s="30">
        <v>13614.413164</v>
      </c>
      <c r="BM221" s="30"/>
      <c r="BN221" s="30">
        <v>1721.0025049999999</v>
      </c>
      <c r="BO221" s="30">
        <v>3075.2254720000001</v>
      </c>
      <c r="BP221" s="30">
        <v>3239.212035</v>
      </c>
      <c r="BQ221" s="30">
        <v>4715.9601309999998</v>
      </c>
      <c r="BR221" s="30">
        <v>4954.3808310000004</v>
      </c>
      <c r="BS221" s="30"/>
      <c r="BT221" s="31">
        <v>954.18797599999994</v>
      </c>
      <c r="BU221" s="31">
        <v>96.249495000000024</v>
      </c>
      <c r="BV221" s="31">
        <v>33.49083399999995</v>
      </c>
      <c r="BW221" s="31">
        <v>104.34429400000003</v>
      </c>
      <c r="BX221" s="27">
        <v>959.39421500000003</v>
      </c>
      <c r="BZ221" s="27">
        <v>2432.949349</v>
      </c>
      <c r="CB221" s="27">
        <v>387.86322599999994</v>
      </c>
      <c r="CD221" s="27">
        <v>1332.0043899999998</v>
      </c>
      <c r="CE221" s="27">
        <v>1172.021334</v>
      </c>
      <c r="CF221" s="27">
        <v>549.79250999999999</v>
      </c>
      <c r="CG221" s="27">
        <v>387.86322599999994</v>
      </c>
      <c r="CI221" s="27">
        <v>2686.279982</v>
      </c>
      <c r="CJ221" s="27">
        <v>1759.7096430000001</v>
      </c>
      <c r="CK221" s="27">
        <v>1759.7096430000001</v>
      </c>
      <c r="CL221" s="27">
        <v>959.39421500000003</v>
      </c>
    </row>
    <row r="222" spans="1:90" ht="16.5" customHeight="1" x14ac:dyDescent="0.25">
      <c r="A222" s="50"/>
      <c r="B222" s="27" t="s">
        <v>306</v>
      </c>
      <c r="C222" s="51" t="s">
        <v>79</v>
      </c>
      <c r="D222" s="52" t="s">
        <v>34</v>
      </c>
      <c r="E222" s="53" t="s">
        <v>58</v>
      </c>
      <c r="F222" s="53"/>
      <c r="G222" s="53">
        <v>321.18043399999999</v>
      </c>
      <c r="H222" s="53">
        <v>158.783894</v>
      </c>
      <c r="I222" s="28" t="s">
        <v>58</v>
      </c>
      <c r="J222" s="47" t="s">
        <v>58</v>
      </c>
      <c r="K222" s="53" t="s">
        <v>58</v>
      </c>
      <c r="L222" s="53" t="s">
        <v>58</v>
      </c>
      <c r="M222" s="53">
        <v>32.996390999999996</v>
      </c>
      <c r="N222" s="53">
        <v>23.247531000000002</v>
      </c>
      <c r="O222" s="28" t="s">
        <v>58</v>
      </c>
      <c r="P222" s="47" t="s">
        <v>58</v>
      </c>
      <c r="Q222" s="53" t="s">
        <v>58</v>
      </c>
      <c r="R222" s="53" t="s">
        <v>58</v>
      </c>
      <c r="S222" s="53">
        <v>24.955202</v>
      </c>
      <c r="T222" s="53">
        <v>17.169888</v>
      </c>
      <c r="U222" s="28" t="s">
        <v>58</v>
      </c>
      <c r="V222" s="29" t="s">
        <v>58</v>
      </c>
      <c r="W222" s="27"/>
      <c r="X222" s="27" t="s">
        <v>81</v>
      </c>
      <c r="Y222" s="27"/>
      <c r="Z222" s="27"/>
      <c r="AA222" s="30">
        <v>1779.9559999999999</v>
      </c>
      <c r="AB222" s="31"/>
      <c r="AC222" s="31">
        <v>286.35530599999998</v>
      </c>
      <c r="AD222" s="31">
        <v>256.19678799999997</v>
      </c>
      <c r="AE222" s="31">
        <v>190.416482</v>
      </c>
      <c r="AF222" s="31"/>
      <c r="AG222" s="31">
        <v>56.464682000000003</v>
      </c>
      <c r="AH222" s="31"/>
      <c r="AI222" s="31">
        <v>60.76155</v>
      </c>
      <c r="AJ222" s="31">
        <v>57.236660000000001</v>
      </c>
      <c r="AK222" s="31">
        <v>42.81156</v>
      </c>
      <c r="AL222" s="31">
        <v>34.465874999999997</v>
      </c>
      <c r="AM222" s="31"/>
      <c r="AN222" s="31">
        <v>32.061</v>
      </c>
      <c r="AO222" s="31"/>
      <c r="AP222" s="31">
        <v>31.181633999999995</v>
      </c>
      <c r="AQ222" s="31">
        <v>41.073456999999998</v>
      </c>
      <c r="AR222" s="31">
        <v>25.103733999999999</v>
      </c>
      <c r="AS222" s="31">
        <v>21.727682000000001</v>
      </c>
      <c r="AT222" s="31"/>
      <c r="AU222" s="31">
        <v>34.904705999999997</v>
      </c>
      <c r="AV222" s="31"/>
      <c r="AW222" s="31">
        <v>32.996390999999996</v>
      </c>
      <c r="AX222" s="31">
        <v>42.812021999999999</v>
      </c>
      <c r="AY222" s="31">
        <v>26.782575000000001</v>
      </c>
      <c r="AZ222" s="31">
        <v>23.247531000000002</v>
      </c>
      <c r="BA222" s="31"/>
      <c r="BB222" s="31">
        <v>44.099930999999998</v>
      </c>
      <c r="BC222" s="31"/>
      <c r="BD222" s="31">
        <v>24.955202</v>
      </c>
      <c r="BE222" s="31">
        <v>122.77869300000002</v>
      </c>
      <c r="BF222" s="31">
        <v>20.972078</v>
      </c>
      <c r="BG222" s="31">
        <v>17.169888</v>
      </c>
      <c r="BH222" s="30"/>
      <c r="BI222" s="30">
        <v>-8.353745</v>
      </c>
      <c r="BJ222" s="30">
        <v>-16.765700000000002</v>
      </c>
      <c r="BK222" s="30">
        <v>-26.989360999999995</v>
      </c>
      <c r="BL222" s="30">
        <v>-21.705324999999998</v>
      </c>
      <c r="BM222" s="30"/>
      <c r="BN222" s="30"/>
      <c r="BO222" s="30">
        <v>419.84505999999999</v>
      </c>
      <c r="BP222" s="30">
        <v>440.35765600000002</v>
      </c>
      <c r="BQ222" s="30">
        <v>934.99069699999995</v>
      </c>
      <c r="BR222" s="30">
        <v>959.14523999999994</v>
      </c>
      <c r="BS222" s="30"/>
      <c r="BT222" s="31">
        <v>100.84769400000002</v>
      </c>
      <c r="BU222" s="31">
        <v>5.0286860000000013</v>
      </c>
      <c r="BV222" s="31">
        <v>4.2578390000000006</v>
      </c>
      <c r="BW222" s="31">
        <v>2.7073310000000004</v>
      </c>
      <c r="BX222" s="27">
        <v>66.908646000000005</v>
      </c>
      <c r="BZ222" s="27">
        <v>104.499303</v>
      </c>
      <c r="CB222" s="27">
        <v>80.909440000000004</v>
      </c>
      <c r="CD222" s="27">
        <v>185.87586099999999</v>
      </c>
      <c r="CE222" s="27">
        <v>187.85070200000001</v>
      </c>
      <c r="CF222" s="27">
        <v>92.280870999999991</v>
      </c>
      <c r="CG222" s="27">
        <v>80.909440000000004</v>
      </c>
      <c r="CI222" s="27">
        <v>125.83851899999999</v>
      </c>
      <c r="CJ222" s="27">
        <v>88.662534999999991</v>
      </c>
      <c r="CK222" s="27">
        <v>88.662534999999991</v>
      </c>
      <c r="CL222" s="27">
        <v>66.908646000000005</v>
      </c>
    </row>
    <row r="223" spans="1:90" ht="16.5" customHeight="1" x14ac:dyDescent="0.25">
      <c r="A223" s="50"/>
      <c r="B223" s="27" t="s">
        <v>307</v>
      </c>
      <c r="C223" s="51" t="s">
        <v>79</v>
      </c>
      <c r="D223" s="52" t="s">
        <v>34</v>
      </c>
      <c r="E223" s="53" t="s">
        <v>58</v>
      </c>
      <c r="F223" s="53"/>
      <c r="G223" s="53">
        <v>1182.209965</v>
      </c>
      <c r="H223" s="53"/>
      <c r="I223" s="28" t="s">
        <v>58</v>
      </c>
      <c r="J223" s="47" t="s">
        <v>58</v>
      </c>
      <c r="K223" s="53" t="s">
        <v>58</v>
      </c>
      <c r="L223" s="53" t="s">
        <v>58</v>
      </c>
      <c r="M223" s="53">
        <v>134.47601900000001</v>
      </c>
      <c r="N223" s="53" t="s">
        <v>58</v>
      </c>
      <c r="O223" s="28" t="s">
        <v>58</v>
      </c>
      <c r="P223" s="47" t="s">
        <v>58</v>
      </c>
      <c r="Q223" s="53" t="s">
        <v>58</v>
      </c>
      <c r="R223" s="53" t="s">
        <v>58</v>
      </c>
      <c r="S223" s="53">
        <v>85.129981999999998</v>
      </c>
      <c r="T223" s="53" t="s">
        <v>58</v>
      </c>
      <c r="U223" s="28" t="s">
        <v>58</v>
      </c>
      <c r="V223" s="29" t="s">
        <v>58</v>
      </c>
      <c r="W223" s="27"/>
      <c r="X223" s="27" t="s">
        <v>81</v>
      </c>
      <c r="Y223" s="27"/>
      <c r="Z223" s="27"/>
      <c r="AA223" s="30">
        <v>6457.5</v>
      </c>
      <c r="AB223" s="31"/>
      <c r="AC223" s="31"/>
      <c r="AD223" s="31">
        <v>1327.6162050000003</v>
      </c>
      <c r="AE223" s="31"/>
      <c r="AF223" s="31"/>
      <c r="AG223" s="31"/>
      <c r="AH223" s="31"/>
      <c r="AI223" s="31">
        <v>253.64452399999999</v>
      </c>
      <c r="AJ223" s="31">
        <v>338.52245700000003</v>
      </c>
      <c r="AK223" s="31"/>
      <c r="AL223" s="31"/>
      <c r="AM223" s="31"/>
      <c r="AN223" s="31"/>
      <c r="AO223" s="31"/>
      <c r="AP223" s="31">
        <v>120.76378500000001</v>
      </c>
      <c r="AQ223" s="31">
        <v>117.60649399999994</v>
      </c>
      <c r="AR223" s="31"/>
      <c r="AS223" s="31"/>
      <c r="AT223" s="31"/>
      <c r="AU223" s="31"/>
      <c r="AV223" s="31"/>
      <c r="AW223" s="31">
        <v>134.47601900000001</v>
      </c>
      <c r="AX223" s="31">
        <v>131.49194499999993</v>
      </c>
      <c r="AY223" s="31"/>
      <c r="AZ223" s="31"/>
      <c r="BA223" s="31"/>
      <c r="BB223" s="31"/>
      <c r="BC223" s="31"/>
      <c r="BD223" s="31">
        <v>85.129981999999998</v>
      </c>
      <c r="BE223" s="31">
        <v>-4.7033440000000155</v>
      </c>
      <c r="BF223" s="31"/>
      <c r="BG223" s="31"/>
      <c r="BH223" s="30"/>
      <c r="BI223" s="30"/>
      <c r="BJ223" s="30">
        <v>1914.9750349999999</v>
      </c>
      <c r="BK223" s="30">
        <v>1907.3916750000001</v>
      </c>
      <c r="BL223" s="30">
        <v>1189.3248209999997</v>
      </c>
      <c r="BM223" s="30"/>
      <c r="BN223" s="30"/>
      <c r="BO223" s="30"/>
      <c r="BP223" s="30">
        <v>1120.3024379999999</v>
      </c>
      <c r="BQ223" s="30">
        <v>1103.7035430000001</v>
      </c>
      <c r="BR223" s="30">
        <v>1880.6096910000001</v>
      </c>
      <c r="BS223" s="30"/>
      <c r="BT223" s="31">
        <v>749.68062299999997</v>
      </c>
      <c r="BU223" s="31"/>
      <c r="BV223" s="31"/>
      <c r="BW223" s="31"/>
      <c r="BZ223" s="27">
        <v>572.2045619999999</v>
      </c>
      <c r="CD223" s="27">
        <v>199.538892</v>
      </c>
      <c r="CE223" s="27">
        <v>297.45152400000001</v>
      </c>
      <c r="CF223" s="27">
        <v>299.84448500000002</v>
      </c>
      <c r="CI223" s="27">
        <v>449.10714699999994</v>
      </c>
      <c r="CJ223" s="27">
        <v>611.95697100000007</v>
      </c>
      <c r="CK223" s="27">
        <v>611.95697100000007</v>
      </c>
    </row>
    <row r="224" spans="1:90" ht="16.5" customHeight="1" x14ac:dyDescent="0.25">
      <c r="A224" s="50"/>
      <c r="B224" s="27" t="s">
        <v>308</v>
      </c>
      <c r="C224" s="51" t="s">
        <v>79</v>
      </c>
      <c r="D224" s="52" t="s">
        <v>34</v>
      </c>
      <c r="E224" s="53" t="s">
        <v>58</v>
      </c>
      <c r="F224" s="53"/>
      <c r="G224" s="53">
        <v>962.13609499999984</v>
      </c>
      <c r="H224" s="53">
        <v>633.28388900000004</v>
      </c>
      <c r="I224" s="28" t="s">
        <v>58</v>
      </c>
      <c r="J224" s="47" t="s">
        <v>58</v>
      </c>
      <c r="K224" s="53" t="s">
        <v>58</v>
      </c>
      <c r="L224" s="53" t="s">
        <v>58</v>
      </c>
      <c r="M224" s="53">
        <v>182.794466</v>
      </c>
      <c r="N224" s="53">
        <v>126.213385</v>
      </c>
      <c r="O224" s="28" t="s">
        <v>58</v>
      </c>
      <c r="P224" s="47" t="s">
        <v>58</v>
      </c>
      <c r="Q224" s="53" t="s">
        <v>58</v>
      </c>
      <c r="R224" s="53" t="s">
        <v>58</v>
      </c>
      <c r="S224" s="53">
        <v>123.38220000000001</v>
      </c>
      <c r="T224" s="53">
        <v>177.183807</v>
      </c>
      <c r="U224" s="28" t="s">
        <v>58</v>
      </c>
      <c r="V224" s="29" t="s">
        <v>58</v>
      </c>
      <c r="W224" s="27"/>
      <c r="X224" s="27" t="s">
        <v>81</v>
      </c>
      <c r="Y224" s="27"/>
      <c r="Z224" s="27"/>
      <c r="AA224" s="30">
        <v>3220.2</v>
      </c>
      <c r="AB224" s="31"/>
      <c r="AC224" s="31">
        <v>1160.0335660000001</v>
      </c>
      <c r="AD224" s="31">
        <v>950.73882799999978</v>
      </c>
      <c r="AE224" s="31">
        <v>728.72209399999997</v>
      </c>
      <c r="AF224" s="31"/>
      <c r="AG224" s="31">
        <v>364.69554699999998</v>
      </c>
      <c r="AH224" s="31"/>
      <c r="AI224" s="31">
        <v>289.75865499999998</v>
      </c>
      <c r="AJ224" s="31">
        <v>254.87002700000005</v>
      </c>
      <c r="AK224" s="31">
        <v>208.40307999999999</v>
      </c>
      <c r="AL224" s="31">
        <v>186.55722399999999</v>
      </c>
      <c r="AM224" s="31"/>
      <c r="AN224" s="31">
        <v>238.11369999999999</v>
      </c>
      <c r="AO224" s="31"/>
      <c r="AP224" s="31">
        <v>177.10790499999999</v>
      </c>
      <c r="AQ224" s="31">
        <v>158.40572699999996</v>
      </c>
      <c r="AR224" s="31">
        <v>132.52606599999999</v>
      </c>
      <c r="AS224" s="31">
        <v>122.399494</v>
      </c>
      <c r="AT224" s="31"/>
      <c r="AU224" s="31">
        <v>245.387271</v>
      </c>
      <c r="AV224" s="31"/>
      <c r="AW224" s="31">
        <v>182.794466</v>
      </c>
      <c r="AX224" s="31">
        <v>181.88366099999996</v>
      </c>
      <c r="AY224" s="31">
        <v>136.03743400000002</v>
      </c>
      <c r="AZ224" s="31">
        <v>126.213385</v>
      </c>
      <c r="BA224" s="31"/>
      <c r="BB224" s="31">
        <v>207.995475</v>
      </c>
      <c r="BC224" s="31"/>
      <c r="BD224" s="31">
        <v>123.38220000000001</v>
      </c>
      <c r="BE224" s="31">
        <v>311.27696600000007</v>
      </c>
      <c r="BF224" s="31">
        <v>69.709346999999994</v>
      </c>
      <c r="BG224" s="31">
        <v>177.183807</v>
      </c>
      <c r="BH224" s="30">
        <v>560.08220900000003</v>
      </c>
      <c r="BI224" s="30">
        <v>932.967896</v>
      </c>
      <c r="BJ224" s="30">
        <v>919.82707500000004</v>
      </c>
      <c r="BK224" s="30">
        <v>948.48226299999988</v>
      </c>
      <c r="BL224" s="30">
        <v>775.90383599999996</v>
      </c>
      <c r="BM224" s="30"/>
      <c r="BN224" s="30">
        <v>334.13495599999999</v>
      </c>
      <c r="BO224" s="30">
        <v>686.32240000000002</v>
      </c>
      <c r="BP224" s="30">
        <v>812.00417300000004</v>
      </c>
      <c r="BQ224" s="30">
        <v>1273.6647829999999</v>
      </c>
      <c r="BR224" s="30">
        <v>1321.231051</v>
      </c>
      <c r="BS224" s="30"/>
      <c r="BT224" s="31">
        <v>265.66288700000007</v>
      </c>
      <c r="BU224" s="31">
        <v>41.220420000000004</v>
      </c>
      <c r="BV224" s="31">
        <v>3.1930359999999904</v>
      </c>
      <c r="BW224" s="31">
        <v>26.029989000000008</v>
      </c>
      <c r="BX224" s="27">
        <v>329.24514500000004</v>
      </c>
      <c r="BZ224" s="27">
        <v>563.30836599999998</v>
      </c>
      <c r="CB224" s="27">
        <v>189.777287</v>
      </c>
      <c r="CD224" s="27">
        <v>681.55232000000001</v>
      </c>
      <c r="CE224" s="27">
        <v>588.98178800000005</v>
      </c>
      <c r="CF224" s="27">
        <v>250.40890399999998</v>
      </c>
      <c r="CG224" s="27">
        <v>189.777287</v>
      </c>
      <c r="CI224" s="27">
        <v>626.92894599999988</v>
      </c>
      <c r="CJ224" s="27">
        <v>424.06215900000001</v>
      </c>
      <c r="CK224" s="27">
        <v>424.06215900000001</v>
      </c>
      <c r="CL224" s="27">
        <v>329.24514500000004</v>
      </c>
    </row>
    <row r="225" spans="1:90" ht="16.5" customHeight="1" x14ac:dyDescent="0.25">
      <c r="A225" s="50"/>
      <c r="B225" s="27" t="s">
        <v>96</v>
      </c>
      <c r="C225" s="51">
        <v>0</v>
      </c>
      <c r="D225" s="52" t="s">
        <v>34</v>
      </c>
      <c r="E225" s="53" t="s">
        <v>58</v>
      </c>
      <c r="F225" s="53"/>
      <c r="G225" s="53">
        <v>4328.6341009999996</v>
      </c>
      <c r="H225" s="53">
        <v>2488.4796329999999</v>
      </c>
      <c r="I225" s="28" t="s">
        <v>58</v>
      </c>
      <c r="J225" s="47" t="s">
        <v>58</v>
      </c>
      <c r="K225" s="53" t="s">
        <v>58</v>
      </c>
      <c r="L225" s="53" t="s">
        <v>58</v>
      </c>
      <c r="M225" s="53">
        <v>615.77515099999994</v>
      </c>
      <c r="N225" s="53">
        <v>303.322743</v>
      </c>
      <c r="O225" s="28" t="s">
        <v>58</v>
      </c>
      <c r="P225" s="47" t="s">
        <v>58</v>
      </c>
      <c r="Q225" s="53" t="s">
        <v>58</v>
      </c>
      <c r="R225" s="53" t="s">
        <v>58</v>
      </c>
      <c r="S225" s="53">
        <v>369.34856000000002</v>
      </c>
      <c r="T225" s="53">
        <v>122.69593399999999</v>
      </c>
      <c r="U225" s="28" t="s">
        <v>58</v>
      </c>
      <c r="V225" s="29" t="s">
        <v>58</v>
      </c>
      <c r="W225" s="27"/>
      <c r="X225" s="27" t="s">
        <v>81</v>
      </c>
      <c r="Y225" s="27"/>
      <c r="Z225" s="27"/>
      <c r="AA225" s="30">
        <v>7263</v>
      </c>
      <c r="AB225" s="31"/>
      <c r="AC225" s="31">
        <v>4438.9589690000003</v>
      </c>
      <c r="AD225" s="31">
        <v>3402.4448729999995</v>
      </c>
      <c r="AE225" s="31">
        <v>3042.0810310000002</v>
      </c>
      <c r="AF225" s="31"/>
      <c r="AG225" s="31">
        <v>748.99953800000003</v>
      </c>
      <c r="AH225" s="31"/>
      <c r="AI225" s="31">
        <v>769.13467900000001</v>
      </c>
      <c r="AJ225" s="31">
        <v>432.96311900000023</v>
      </c>
      <c r="AK225" s="31">
        <v>596.36927300000002</v>
      </c>
      <c r="AL225" s="31">
        <v>421.97934299999997</v>
      </c>
      <c r="AM225" s="31"/>
      <c r="AN225" s="31">
        <v>466.90303399999999</v>
      </c>
      <c r="AO225" s="31"/>
      <c r="AP225" s="31">
        <v>582.67012299999999</v>
      </c>
      <c r="AQ225" s="31">
        <v>221.24044600000002</v>
      </c>
      <c r="AR225" s="31">
        <v>418.31967600000002</v>
      </c>
      <c r="AS225" s="31">
        <v>280.20783599999999</v>
      </c>
      <c r="AT225" s="31"/>
      <c r="AU225" s="31">
        <v>519.27275899999995</v>
      </c>
      <c r="AV225" s="31"/>
      <c r="AW225" s="31">
        <v>615.77515099999994</v>
      </c>
      <c r="AX225" s="31">
        <v>249.55253400000001</v>
      </c>
      <c r="AY225" s="31">
        <v>445.20268400000003</v>
      </c>
      <c r="AZ225" s="31">
        <v>303.322743</v>
      </c>
      <c r="BA225" s="31"/>
      <c r="BB225" s="31">
        <v>206.58590700000002</v>
      </c>
      <c r="BC225" s="31"/>
      <c r="BD225" s="31">
        <v>369.34856000000002</v>
      </c>
      <c r="BE225" s="31">
        <v>-141.62499200000002</v>
      </c>
      <c r="BF225" s="31">
        <v>181.933753</v>
      </c>
      <c r="BG225" s="31">
        <v>122.69593399999999</v>
      </c>
      <c r="BH225" s="30">
        <v>89.727294000000001</v>
      </c>
      <c r="BI225" s="30">
        <v>387.29678600000011</v>
      </c>
      <c r="BJ225" s="30">
        <v>577.54928200000006</v>
      </c>
      <c r="BK225" s="30">
        <v>582.49585600000012</v>
      </c>
      <c r="BL225" s="30">
        <v>678.54137900000001</v>
      </c>
      <c r="BM225" s="30"/>
      <c r="BN225" s="30">
        <v>1019.552494</v>
      </c>
      <c r="BO225" s="30">
        <v>1523.9444450000001</v>
      </c>
      <c r="BP225" s="30">
        <v>1705.8781980000001</v>
      </c>
      <c r="BQ225" s="30">
        <v>1506.51784</v>
      </c>
      <c r="BR225" s="30">
        <v>1875.8664000000001</v>
      </c>
      <c r="BS225" s="30"/>
      <c r="BT225" s="31">
        <v>1350.9982919999998</v>
      </c>
      <c r="BU225" s="31">
        <v>125.171074</v>
      </c>
      <c r="BV225" s="31">
        <v>82.832362999999987</v>
      </c>
      <c r="BW225" s="31">
        <v>168.82307500000002</v>
      </c>
      <c r="BX225" s="27">
        <v>847.08477499999992</v>
      </c>
      <c r="BZ225" s="27">
        <v>1214.027977</v>
      </c>
      <c r="CB225" s="27">
        <v>395.49614800000006</v>
      </c>
      <c r="CD225" s="27">
        <v>532.35325499999999</v>
      </c>
      <c r="CE225" s="27">
        <v>246.89466799999997</v>
      </c>
      <c r="CF225" s="27">
        <v>521.58831299999997</v>
      </c>
      <c r="CG225" s="27">
        <v>395.49614800000006</v>
      </c>
      <c r="CI225" s="27">
        <v>1613.8531120000002</v>
      </c>
      <c r="CJ225" s="27">
        <v>1167.116385</v>
      </c>
      <c r="CK225" s="27">
        <v>1167.116385</v>
      </c>
      <c r="CL225" s="27">
        <v>847.08477499999992</v>
      </c>
    </row>
    <row r="226" spans="1:90" ht="16.5" customHeight="1" x14ac:dyDescent="0.25">
      <c r="A226" s="50"/>
      <c r="B226" s="27" t="s">
        <v>309</v>
      </c>
      <c r="C226" s="51" t="s">
        <v>79</v>
      </c>
      <c r="D226" s="52" t="s">
        <v>34</v>
      </c>
      <c r="E226" s="53" t="s">
        <v>58</v>
      </c>
      <c r="F226" s="53"/>
      <c r="G226" s="53">
        <v>5.0605500000000001</v>
      </c>
      <c r="H226" s="53">
        <v>0</v>
      </c>
      <c r="I226" s="28" t="s">
        <v>58</v>
      </c>
      <c r="J226" s="47" t="s">
        <v>58</v>
      </c>
      <c r="K226" s="53" t="s">
        <v>58</v>
      </c>
      <c r="L226" s="53" t="s">
        <v>58</v>
      </c>
      <c r="M226" s="53">
        <v>-39.390066999999995</v>
      </c>
      <c r="N226" s="53">
        <v>-18.565313</v>
      </c>
      <c r="O226" s="28" t="s">
        <v>58</v>
      </c>
      <c r="P226" s="47" t="s">
        <v>58</v>
      </c>
      <c r="Q226" s="53" t="s">
        <v>58</v>
      </c>
      <c r="R226" s="53" t="s">
        <v>58</v>
      </c>
      <c r="S226" s="53">
        <v>-5777.9116889999996</v>
      </c>
      <c r="T226" s="53">
        <v>271.03742799999998</v>
      </c>
      <c r="U226" s="28" t="s">
        <v>58</v>
      </c>
      <c r="V226" s="29" t="s">
        <v>58</v>
      </c>
      <c r="W226" s="27"/>
      <c r="X226" s="27" t="s">
        <v>81</v>
      </c>
      <c r="Y226" s="27"/>
      <c r="Z226" s="27"/>
      <c r="AA226" s="30">
        <v>6375.6</v>
      </c>
      <c r="AB226" s="31"/>
      <c r="AC226" s="31">
        <v>0.46572599999999997</v>
      </c>
      <c r="AD226" s="31">
        <v>0</v>
      </c>
      <c r="AE226" s="31">
        <v>0</v>
      </c>
      <c r="AF226" s="31"/>
      <c r="AG226" s="31">
        <v>0.46572599999999997</v>
      </c>
      <c r="AH226" s="31"/>
      <c r="AI226" s="31">
        <v>0.294682</v>
      </c>
      <c r="AJ226" s="31">
        <v>0</v>
      </c>
      <c r="AK226" s="31">
        <v>0</v>
      </c>
      <c r="AL226" s="31">
        <v>0</v>
      </c>
      <c r="AM226" s="31"/>
      <c r="AN226" s="31">
        <v>-38.618203999999999</v>
      </c>
      <c r="AO226" s="31"/>
      <c r="AP226" s="31">
        <v>-39.398547999999998</v>
      </c>
      <c r="AQ226" s="31">
        <v>-31.564285999999996</v>
      </c>
      <c r="AR226" s="31">
        <v>-20.305337999999999</v>
      </c>
      <c r="AS226" s="31">
        <v>-18.566223000000001</v>
      </c>
      <c r="AT226" s="31"/>
      <c r="AU226" s="31">
        <v>-38.615383000000001</v>
      </c>
      <c r="AV226" s="31"/>
      <c r="AW226" s="31">
        <v>-39.390066999999995</v>
      </c>
      <c r="AX226" s="31">
        <v>-31.558898999999997</v>
      </c>
      <c r="AY226" s="31">
        <v>-20.299213999999999</v>
      </c>
      <c r="AZ226" s="31">
        <v>-18.565313</v>
      </c>
      <c r="BA226" s="31"/>
      <c r="BB226" s="31">
        <v>-239.91862900000001</v>
      </c>
      <c r="BC226" s="31"/>
      <c r="BD226" s="31">
        <v>-5777.9116889999996</v>
      </c>
      <c r="BE226" s="31">
        <v>6425.653875</v>
      </c>
      <c r="BF226" s="31">
        <v>1284.826826</v>
      </c>
      <c r="BG226" s="31">
        <v>271.03742799999998</v>
      </c>
      <c r="BH226" s="30">
        <v>146.146964</v>
      </c>
      <c r="BI226" s="30">
        <v>161.46820700000001</v>
      </c>
      <c r="BJ226" s="30">
        <v>-1.4450000000000001E-3</v>
      </c>
      <c r="BK226" s="30">
        <v>0</v>
      </c>
      <c r="BL226" s="30">
        <v>0</v>
      </c>
      <c r="BM226" s="30"/>
      <c r="BN226" s="30">
        <v>3761.2439490000002</v>
      </c>
      <c r="BO226" s="30">
        <v>11177.979267000001</v>
      </c>
      <c r="BP226" s="30">
        <v>12462.806092000001</v>
      </c>
      <c r="BQ226" s="30">
        <v>18888.459966999999</v>
      </c>
      <c r="BR226" s="30">
        <v>13110.548278</v>
      </c>
      <c r="BS226" s="30"/>
      <c r="BT226" s="31">
        <v>0</v>
      </c>
      <c r="BU226" s="31"/>
      <c r="BV226" s="31">
        <v>-15.239791999999998</v>
      </c>
      <c r="BW226" s="31">
        <v>4.2225079999999995</v>
      </c>
      <c r="BX226" s="27">
        <v>-266.17174399999999</v>
      </c>
      <c r="BZ226" s="27">
        <v>-90.473495999999997</v>
      </c>
      <c r="CB226" s="27">
        <v>6954.9382870000009</v>
      </c>
      <c r="CD226" s="27">
        <v>2209.3026560000003</v>
      </c>
      <c r="CE226" s="27">
        <v>7470.5620719999997</v>
      </c>
      <c r="CF226" s="27">
        <v>5868.8017460000001</v>
      </c>
      <c r="CG226" s="27">
        <v>6954.9382870000009</v>
      </c>
      <c r="CI226" s="27">
        <v>-109.81349299999999</v>
      </c>
      <c r="CJ226" s="27">
        <v>-294.15496200000001</v>
      </c>
      <c r="CK226" s="27">
        <v>-294.15496200000001</v>
      </c>
      <c r="CL226" s="27">
        <v>-266.17174399999999</v>
      </c>
    </row>
    <row r="227" spans="1:90" ht="16.5" customHeight="1" x14ac:dyDescent="0.25">
      <c r="A227" s="50"/>
      <c r="B227" s="27" t="s">
        <v>310</v>
      </c>
      <c r="C227" s="51" t="s">
        <v>79</v>
      </c>
      <c r="D227" s="52" t="s">
        <v>34</v>
      </c>
      <c r="E227" s="53" t="s">
        <v>58</v>
      </c>
      <c r="F227" s="53"/>
      <c r="G227" s="53">
        <v>658.54140400000006</v>
      </c>
      <c r="H227" s="53">
        <v>305.62724100000003</v>
      </c>
      <c r="I227" s="28" t="s">
        <v>58</v>
      </c>
      <c r="J227" s="47" t="s">
        <v>58</v>
      </c>
      <c r="K227" s="53" t="s">
        <v>58</v>
      </c>
      <c r="L227" s="53" t="s">
        <v>58</v>
      </c>
      <c r="M227" s="53">
        <v>136.537497</v>
      </c>
      <c r="N227" s="53">
        <v>15.004016000000007</v>
      </c>
      <c r="O227" s="28" t="s">
        <v>58</v>
      </c>
      <c r="P227" s="47" t="s">
        <v>58</v>
      </c>
      <c r="Q227" s="53" t="s">
        <v>58</v>
      </c>
      <c r="R227" s="53" t="s">
        <v>58</v>
      </c>
      <c r="S227" s="53">
        <v>76.959292000000005</v>
      </c>
      <c r="T227" s="53">
        <v>24.279461000000001</v>
      </c>
      <c r="U227" s="28" t="s">
        <v>58</v>
      </c>
      <c r="V227" s="29" t="s">
        <v>58</v>
      </c>
      <c r="W227" s="27"/>
      <c r="X227" s="27" t="s">
        <v>81</v>
      </c>
      <c r="Y227" s="27"/>
      <c r="Z227" s="27"/>
      <c r="AA227" s="30">
        <v>2586.7199999999998</v>
      </c>
      <c r="AB227" s="31"/>
      <c r="AC227" s="31">
        <v>563.90629200000001</v>
      </c>
      <c r="AD227" s="31">
        <v>756.08925099999999</v>
      </c>
      <c r="AE227" s="31">
        <v>384.89262500000001</v>
      </c>
      <c r="AF227" s="31"/>
      <c r="AG227" s="31">
        <v>70.335768999999999</v>
      </c>
      <c r="AH227" s="31"/>
      <c r="AI227" s="31">
        <v>137.72445400000001</v>
      </c>
      <c r="AJ227" s="31">
        <v>145.70557799999997</v>
      </c>
      <c r="AK227" s="31">
        <v>72.137922000000003</v>
      </c>
      <c r="AL227" s="31">
        <v>28.129197000000001</v>
      </c>
      <c r="AM227" s="31"/>
      <c r="AN227" s="31">
        <v>56.523487000000003</v>
      </c>
      <c r="AO227" s="31"/>
      <c r="AP227" s="31">
        <v>111.95397</v>
      </c>
      <c r="AQ227" s="31">
        <v>116.12023600000001</v>
      </c>
      <c r="AR227" s="31">
        <v>61.630197000000003</v>
      </c>
      <c r="AS227" s="31">
        <v>20.716260999999999</v>
      </c>
      <c r="AT227" s="31"/>
      <c r="AU227" s="31">
        <v>70.25345200000001</v>
      </c>
      <c r="AV227" s="31"/>
      <c r="AW227" s="31">
        <v>136.537497</v>
      </c>
      <c r="AX227" s="31">
        <v>152.61137600000001</v>
      </c>
      <c r="AY227" s="31">
        <v>69.958483000000001</v>
      </c>
      <c r="AZ227" s="31">
        <v>15.004016000000007</v>
      </c>
      <c r="BA227" s="31"/>
      <c r="BB227" s="31">
        <v>51.052751999999998</v>
      </c>
      <c r="BC227" s="31"/>
      <c r="BD227" s="31">
        <v>76.959292000000005</v>
      </c>
      <c r="BE227" s="31">
        <v>123.27311400000001</v>
      </c>
      <c r="BF227" s="31">
        <v>50.736474999999999</v>
      </c>
      <c r="BG227" s="31">
        <v>24.279461000000001</v>
      </c>
      <c r="BH227" s="30"/>
      <c r="BI227" s="30">
        <v>106.45185599999998</v>
      </c>
      <c r="BJ227" s="30">
        <v>-31.806535999999994</v>
      </c>
      <c r="BK227" s="30">
        <v>8.3691039999999361</v>
      </c>
      <c r="BL227" s="30">
        <v>29.944985000000031</v>
      </c>
      <c r="BM227" s="30"/>
      <c r="BN227" s="30"/>
      <c r="BO227" s="30">
        <v>526.24490600000001</v>
      </c>
      <c r="BP227" s="30">
        <v>568.187952</v>
      </c>
      <c r="BQ227" s="30">
        <v>1551.0164400000001</v>
      </c>
      <c r="BR227" s="30">
        <v>1592.771168</v>
      </c>
      <c r="BS227" s="30"/>
      <c r="BT227" s="31">
        <v>267.63624800000002</v>
      </c>
      <c r="BU227" s="31">
        <v>17.175044000000003</v>
      </c>
      <c r="BV227" s="31">
        <v>15.252323999999991</v>
      </c>
      <c r="BW227" s="31">
        <v>20.604702000000007</v>
      </c>
      <c r="BX227" s="27">
        <v>123.320228</v>
      </c>
      <c r="BZ227" s="27">
        <v>292.82331099999999</v>
      </c>
      <c r="CB227" s="27">
        <v>92.645667000000003</v>
      </c>
      <c r="CD227" s="27">
        <v>275.07990000000001</v>
      </c>
      <c r="CE227" s="27">
        <v>225.062341</v>
      </c>
      <c r="CF227" s="27">
        <v>132.77719400000001</v>
      </c>
      <c r="CG227" s="27">
        <v>92.645667000000003</v>
      </c>
      <c r="CI227" s="27">
        <v>374.11137200000002</v>
      </c>
      <c r="CJ227" s="27">
        <v>176.103667</v>
      </c>
      <c r="CK227" s="27">
        <v>176.103667</v>
      </c>
      <c r="CL227" s="27">
        <v>123.320228</v>
      </c>
    </row>
    <row r="228" spans="1:90" ht="16.5" customHeight="1" x14ac:dyDescent="0.25">
      <c r="A228" s="50"/>
      <c r="B228" s="27" t="s">
        <v>311</v>
      </c>
      <c r="C228" s="51" t="s">
        <v>79</v>
      </c>
      <c r="D228" s="52" t="s">
        <v>34</v>
      </c>
      <c r="E228" s="53" t="s">
        <v>58</v>
      </c>
      <c r="F228" s="53"/>
      <c r="G228" s="53">
        <v>202.412012</v>
      </c>
      <c r="H228" s="53"/>
      <c r="I228" s="28" t="s">
        <v>58</v>
      </c>
      <c r="J228" s="47" t="s">
        <v>58</v>
      </c>
      <c r="K228" s="53" t="s">
        <v>58</v>
      </c>
      <c r="L228" s="53" t="s">
        <v>58</v>
      </c>
      <c r="M228" s="53">
        <v>7.1481620000000001</v>
      </c>
      <c r="N228" s="53" t="s">
        <v>58</v>
      </c>
      <c r="O228" s="28" t="s">
        <v>58</v>
      </c>
      <c r="P228" s="47" t="s">
        <v>58</v>
      </c>
      <c r="Q228" s="53" t="s">
        <v>58</v>
      </c>
      <c r="R228" s="53" t="s">
        <v>58</v>
      </c>
      <c r="S228" s="53">
        <v>19.894667999999999</v>
      </c>
      <c r="T228" s="53" t="s">
        <v>58</v>
      </c>
      <c r="U228" s="28" t="s">
        <v>58</v>
      </c>
      <c r="V228" s="29" t="s">
        <v>58</v>
      </c>
      <c r="W228" s="27"/>
      <c r="X228" s="27" t="s">
        <v>81</v>
      </c>
      <c r="Y228" s="27"/>
      <c r="Z228" s="27"/>
      <c r="AA228" s="30">
        <v>3777.5</v>
      </c>
      <c r="AB228" s="31"/>
      <c r="AC228" s="31"/>
      <c r="AD228" s="31"/>
      <c r="AE228" s="31"/>
      <c r="AF228" s="31"/>
      <c r="AG228" s="31"/>
      <c r="AH228" s="31"/>
      <c r="AI228" s="31">
        <v>17.737583000000001</v>
      </c>
      <c r="AJ228" s="31"/>
      <c r="AK228" s="31"/>
      <c r="AL228" s="31"/>
      <c r="AM228" s="31"/>
      <c r="AN228" s="31"/>
      <c r="AO228" s="31"/>
      <c r="AP228" s="31">
        <v>5.9224860000000001</v>
      </c>
      <c r="AQ228" s="31"/>
      <c r="AR228" s="31"/>
      <c r="AS228" s="31"/>
      <c r="AT228" s="31"/>
      <c r="AU228" s="31"/>
      <c r="AV228" s="31"/>
      <c r="AW228" s="31">
        <v>7.1481620000000001</v>
      </c>
      <c r="AX228" s="31"/>
      <c r="AY228" s="31"/>
      <c r="AZ228" s="31"/>
      <c r="BA228" s="31"/>
      <c r="BB228" s="31"/>
      <c r="BC228" s="31"/>
      <c r="BD228" s="31">
        <v>19.894667999999999</v>
      </c>
      <c r="BE228" s="31"/>
      <c r="BF228" s="31"/>
      <c r="BG228" s="31"/>
      <c r="BH228" s="30"/>
      <c r="BI228" s="30"/>
      <c r="BJ228" s="30"/>
      <c r="BK228" s="30">
        <v>133.31857199999999</v>
      </c>
      <c r="BL228" s="30">
        <v>-13.479052999999993</v>
      </c>
      <c r="BM228" s="30"/>
      <c r="BN228" s="30"/>
      <c r="BO228" s="30"/>
      <c r="BP228" s="30"/>
      <c r="BQ228" s="30">
        <v>992.09109899999999</v>
      </c>
      <c r="BR228" s="30">
        <v>1028.154998</v>
      </c>
      <c r="BS228" s="30"/>
      <c r="BT228" s="31"/>
      <c r="BU228" s="31"/>
      <c r="BV228" s="31"/>
      <c r="BW228" s="31"/>
      <c r="BZ228" s="27">
        <v>194.70620400000001</v>
      </c>
      <c r="CD228" s="27">
        <v>396.82845500000008</v>
      </c>
      <c r="CE228" s="27">
        <v>421.75249200000007</v>
      </c>
      <c r="CI228" s="27">
        <v>159.304563</v>
      </c>
    </row>
    <row r="229" spans="1:90" ht="16.5" customHeight="1" x14ac:dyDescent="0.25">
      <c r="A229" s="50"/>
      <c r="B229" s="27" t="s">
        <v>312</v>
      </c>
      <c r="C229" s="51" t="s">
        <v>79</v>
      </c>
      <c r="D229" s="52" t="s">
        <v>34</v>
      </c>
      <c r="E229" s="53" t="s">
        <v>58</v>
      </c>
      <c r="F229" s="53"/>
      <c r="G229" s="53">
        <v>38.064</v>
      </c>
      <c r="H229" s="53">
        <v>84.409000000000006</v>
      </c>
      <c r="I229" s="28" t="s">
        <v>58</v>
      </c>
      <c r="J229" s="47" t="s">
        <v>58</v>
      </c>
      <c r="K229" s="53" t="s">
        <v>58</v>
      </c>
      <c r="L229" s="53" t="s">
        <v>58</v>
      </c>
      <c r="M229" s="53">
        <v>10.16</v>
      </c>
      <c r="N229" s="53">
        <v>65.406000000000006</v>
      </c>
      <c r="O229" s="28" t="s">
        <v>58</v>
      </c>
      <c r="P229" s="47" t="s">
        <v>58</v>
      </c>
      <c r="Q229" s="53" t="s">
        <v>58</v>
      </c>
      <c r="R229" s="53" t="s">
        <v>58</v>
      </c>
      <c r="S229" s="53">
        <v>2.218</v>
      </c>
      <c r="T229" s="53">
        <v>76.870999999999995</v>
      </c>
      <c r="U229" s="28" t="s">
        <v>58</v>
      </c>
      <c r="V229" s="29" t="s">
        <v>58</v>
      </c>
      <c r="W229" s="27"/>
      <c r="X229" s="27" t="s">
        <v>81</v>
      </c>
      <c r="Y229" s="27"/>
      <c r="Z229" s="27"/>
      <c r="AA229" s="30">
        <v>1506</v>
      </c>
      <c r="AB229" s="31"/>
      <c r="AC229" s="31">
        <v>147.304</v>
      </c>
      <c r="AD229" s="31">
        <v>79.871999999999957</v>
      </c>
      <c r="AE229" s="31">
        <v>82.477999999999994</v>
      </c>
      <c r="AF229" s="31"/>
      <c r="AG229" s="31">
        <v>93.084999999999994</v>
      </c>
      <c r="AH229" s="31"/>
      <c r="AI229" s="31">
        <v>4.2519999999999998</v>
      </c>
      <c r="AJ229" s="31">
        <v>43.810999999999979</v>
      </c>
      <c r="AK229" s="31">
        <v>51.106999999999999</v>
      </c>
      <c r="AL229" s="31">
        <v>55.902000000000001</v>
      </c>
      <c r="AM229" s="31"/>
      <c r="AN229" s="31">
        <v>88.671000000000006</v>
      </c>
      <c r="AO229" s="31"/>
      <c r="AP229" s="31">
        <v>-1.163</v>
      </c>
      <c r="AQ229" s="31">
        <v>40.213999999999999</v>
      </c>
      <c r="AR229" s="31">
        <v>48.598999999999997</v>
      </c>
      <c r="AS229" s="31">
        <v>53.246000000000002</v>
      </c>
      <c r="AT229" s="31"/>
      <c r="AU229" s="31">
        <v>110.35000000000001</v>
      </c>
      <c r="AV229" s="31"/>
      <c r="AW229" s="31">
        <v>10.16</v>
      </c>
      <c r="AX229" s="31">
        <v>52.734000000000002</v>
      </c>
      <c r="AY229" s="31">
        <v>63.03</v>
      </c>
      <c r="AZ229" s="31">
        <v>65.406000000000006</v>
      </c>
      <c r="BA229" s="31"/>
      <c r="BB229" s="31">
        <v>121.05800000000002</v>
      </c>
      <c r="BC229" s="31"/>
      <c r="BD229" s="31">
        <v>2.218</v>
      </c>
      <c r="BE229" s="31">
        <v>27.21999999999997</v>
      </c>
      <c r="BF229" s="31">
        <v>65.903999999999996</v>
      </c>
      <c r="BG229" s="31">
        <v>76.870999999999995</v>
      </c>
      <c r="BH229" s="30">
        <v>99.881</v>
      </c>
      <c r="BI229" s="30">
        <v>-171.01300000000003</v>
      </c>
      <c r="BJ229" s="30">
        <v>-248.09199999999998</v>
      </c>
      <c r="BK229" s="30">
        <v>-296.09800000000007</v>
      </c>
      <c r="BL229" s="30">
        <v>-302.49299999999999</v>
      </c>
      <c r="BM229" s="30"/>
      <c r="BN229" s="30">
        <v>204.23500000000001</v>
      </c>
      <c r="BO229" s="30">
        <v>862.36900000000003</v>
      </c>
      <c r="BP229" s="30">
        <v>1011.5</v>
      </c>
      <c r="BQ229" s="30">
        <v>1045.6420000000001</v>
      </c>
      <c r="BR229" s="30">
        <v>1069.3699999999999</v>
      </c>
      <c r="BS229" s="30"/>
      <c r="BT229" s="31">
        <v>68.77</v>
      </c>
      <c r="BU229" s="31">
        <v>41.343999999999994</v>
      </c>
      <c r="BV229" s="31">
        <v>6.413000000000002</v>
      </c>
      <c r="BW229" s="31">
        <v>4.0179999999999989</v>
      </c>
      <c r="BX229" s="27">
        <v>205.41200000000001</v>
      </c>
      <c r="BZ229" s="27">
        <v>226.114</v>
      </c>
      <c r="CB229" s="27">
        <v>231.45700000000002</v>
      </c>
      <c r="CD229" s="27">
        <v>172.21299999999997</v>
      </c>
      <c r="CE229" s="27">
        <v>214.18199999999996</v>
      </c>
      <c r="CF229" s="27">
        <v>262.642</v>
      </c>
      <c r="CG229" s="27">
        <v>231.45700000000002</v>
      </c>
      <c r="CI229" s="27">
        <v>191.33</v>
      </c>
      <c r="CJ229" s="27">
        <v>227.09800000000001</v>
      </c>
      <c r="CK229" s="27">
        <v>227.09800000000001</v>
      </c>
      <c r="CL229" s="27">
        <v>205.41200000000001</v>
      </c>
    </row>
    <row r="230" spans="1:90" ht="16.5" customHeight="1" x14ac:dyDescent="0.25">
      <c r="A230" s="50"/>
      <c r="B230" s="27" t="s">
        <v>313</v>
      </c>
      <c r="C230" s="51" t="s">
        <v>79</v>
      </c>
      <c r="D230" s="52" t="s">
        <v>34</v>
      </c>
      <c r="E230" s="53" t="s">
        <v>58</v>
      </c>
      <c r="F230" s="53"/>
      <c r="G230" s="53">
        <v>151.435</v>
      </c>
      <c r="H230" s="53">
        <v>268.62799999999999</v>
      </c>
      <c r="I230" s="28" t="s">
        <v>58</v>
      </c>
      <c r="J230" s="47" t="s">
        <v>58</v>
      </c>
      <c r="K230" s="53" t="s">
        <v>58</v>
      </c>
      <c r="L230" s="53" t="s">
        <v>58</v>
      </c>
      <c r="M230" s="53">
        <v>130.178</v>
      </c>
      <c r="N230" s="53">
        <v>238.79499999999996</v>
      </c>
      <c r="O230" s="28" t="s">
        <v>58</v>
      </c>
      <c r="P230" s="47" t="s">
        <v>58</v>
      </c>
      <c r="Q230" s="53" t="s">
        <v>58</v>
      </c>
      <c r="R230" s="53" t="s">
        <v>58</v>
      </c>
      <c r="S230" s="53">
        <v>117.857</v>
      </c>
      <c r="T230" s="53">
        <v>277.58300000000003</v>
      </c>
      <c r="U230" s="28" t="s">
        <v>58</v>
      </c>
      <c r="V230" s="29" t="s">
        <v>58</v>
      </c>
      <c r="W230" s="27"/>
      <c r="X230" s="27" t="s">
        <v>81</v>
      </c>
      <c r="Y230" s="27"/>
      <c r="Z230" s="27"/>
      <c r="AA230" s="30">
        <v>4960</v>
      </c>
      <c r="AB230" s="31"/>
      <c r="AC230" s="31">
        <v>476.78300000000002</v>
      </c>
      <c r="AD230" s="31">
        <v>221.12200000000007</v>
      </c>
      <c r="AE230" s="31">
        <v>280.18</v>
      </c>
      <c r="AF230" s="31"/>
      <c r="AG230" s="31">
        <v>432.44600000000003</v>
      </c>
      <c r="AH230" s="31"/>
      <c r="AI230" s="31">
        <v>152.98099999999999</v>
      </c>
      <c r="AJ230" s="31">
        <v>233.35699999999986</v>
      </c>
      <c r="AK230" s="31">
        <v>279.80700000000002</v>
      </c>
      <c r="AL230" s="31">
        <v>243.608</v>
      </c>
      <c r="AM230" s="31"/>
      <c r="AN230" s="31">
        <v>375.84699999999998</v>
      </c>
      <c r="AO230" s="31"/>
      <c r="AP230" s="31">
        <v>100.971</v>
      </c>
      <c r="AQ230" s="31">
        <v>196.36700000000008</v>
      </c>
      <c r="AR230" s="31">
        <v>251.054</v>
      </c>
      <c r="AS230" s="31">
        <v>206.41</v>
      </c>
      <c r="AT230" s="31"/>
      <c r="AU230" s="31">
        <v>433.45399999999995</v>
      </c>
      <c r="AV230" s="31"/>
      <c r="AW230" s="31">
        <v>130.178</v>
      </c>
      <c r="AX230" s="31">
        <v>230.04400000000007</v>
      </c>
      <c r="AY230" s="31">
        <v>289.41699999999997</v>
      </c>
      <c r="AZ230" s="31">
        <v>238.79499999999996</v>
      </c>
      <c r="BA230" s="31"/>
      <c r="BB230" s="31">
        <v>492.78899999999999</v>
      </c>
      <c r="BC230" s="31"/>
      <c r="BD230" s="31">
        <v>117.857</v>
      </c>
      <c r="BE230" s="31">
        <v>588.38900000000012</v>
      </c>
      <c r="BF230" s="31">
        <v>280.58800000000002</v>
      </c>
      <c r="BG230" s="31">
        <v>277.58300000000003</v>
      </c>
      <c r="BH230" s="30">
        <v>-152.548</v>
      </c>
      <c r="BI230" s="30">
        <v>-512.84500000000003</v>
      </c>
      <c r="BJ230" s="30">
        <v>-281.37699999999995</v>
      </c>
      <c r="BK230" s="30">
        <v>-785.29700000000003</v>
      </c>
      <c r="BL230" s="30">
        <v>-1468.848</v>
      </c>
      <c r="BM230" s="30"/>
      <c r="BN230" s="30">
        <v>1938.3</v>
      </c>
      <c r="BO230" s="30">
        <v>3926.24</v>
      </c>
      <c r="BP230" s="30">
        <v>4428.6580000000004</v>
      </c>
      <c r="BQ230" s="30">
        <v>4964.4179999999997</v>
      </c>
      <c r="BR230" s="30">
        <v>5149.6790000000001</v>
      </c>
      <c r="BS230" s="30"/>
      <c r="BT230" s="31">
        <v>227.83200000000005</v>
      </c>
      <c r="BU230" s="31">
        <v>167.21799999999999</v>
      </c>
      <c r="BV230" s="31">
        <v>43.245000000000005</v>
      </c>
      <c r="BW230" s="31">
        <v>29.573999999999998</v>
      </c>
      <c r="BX230" s="27">
        <v>807.95100000000002</v>
      </c>
      <c r="BZ230" s="27">
        <v>952.91499999999996</v>
      </c>
      <c r="CB230" s="27">
        <v>843.56099999999992</v>
      </c>
      <c r="CD230" s="27">
        <v>1264.4170000000001</v>
      </c>
      <c r="CE230" s="27">
        <v>1361.7660000000001</v>
      </c>
      <c r="CF230" s="27">
        <v>1001.3889999999999</v>
      </c>
      <c r="CG230" s="27">
        <v>843.56099999999992</v>
      </c>
      <c r="CI230" s="27">
        <v>888.43399999999997</v>
      </c>
      <c r="CJ230" s="27">
        <v>930.15</v>
      </c>
      <c r="CK230" s="27">
        <v>930.15</v>
      </c>
      <c r="CL230" s="27">
        <v>807.95100000000002</v>
      </c>
    </row>
    <row r="231" spans="1:90" ht="16.5" customHeight="1" x14ac:dyDescent="0.25">
      <c r="A231" s="50"/>
      <c r="B231" s="27" t="s">
        <v>314</v>
      </c>
      <c r="C231" s="51" t="s">
        <v>79</v>
      </c>
      <c r="D231" s="52" t="s">
        <v>34</v>
      </c>
      <c r="E231" s="53" t="s">
        <v>58</v>
      </c>
      <c r="F231" s="53"/>
      <c r="G231" s="53"/>
      <c r="H231" s="53">
        <v>346.19287600000001</v>
      </c>
      <c r="I231" s="28" t="s">
        <v>58</v>
      </c>
      <c r="J231" s="47" t="s">
        <v>58</v>
      </c>
      <c r="K231" s="53" t="s">
        <v>58</v>
      </c>
      <c r="L231" s="53" t="s">
        <v>58</v>
      </c>
      <c r="M231" s="53" t="s">
        <v>58</v>
      </c>
      <c r="N231" s="53">
        <v>-179.78711100000001</v>
      </c>
      <c r="O231" s="28" t="s">
        <v>58</v>
      </c>
      <c r="P231" s="47" t="s">
        <v>58</v>
      </c>
      <c r="Q231" s="53" t="s">
        <v>58</v>
      </c>
      <c r="R231" s="53" t="s">
        <v>58</v>
      </c>
      <c r="S231" s="53" t="s">
        <v>58</v>
      </c>
      <c r="T231" s="53">
        <v>-266.13235500000002</v>
      </c>
      <c r="U231" s="28" t="s">
        <v>58</v>
      </c>
      <c r="V231" s="29" t="s">
        <v>58</v>
      </c>
      <c r="W231" s="27"/>
      <c r="X231" s="27" t="s">
        <v>66</v>
      </c>
      <c r="Y231" s="27"/>
      <c r="Z231" s="27"/>
      <c r="AA231" s="30">
        <v>6766.2</v>
      </c>
      <c r="AB231" s="31"/>
      <c r="AC231" s="31">
        <v>592.38475200000005</v>
      </c>
      <c r="AD231" s="31">
        <v>768.10510799999975</v>
      </c>
      <c r="AE231" s="31">
        <v>402.24741699999998</v>
      </c>
      <c r="AF231" s="31"/>
      <c r="AG231" s="31">
        <v>-250.99213600000004</v>
      </c>
      <c r="AH231" s="31"/>
      <c r="AI231" s="31"/>
      <c r="AJ231" s="31">
        <v>-91.932811000000072</v>
      </c>
      <c r="AK231" s="31">
        <v>-198.519195</v>
      </c>
      <c r="AL231" s="31">
        <v>-200.99276699999999</v>
      </c>
      <c r="AM231" s="31"/>
      <c r="AN231" s="31">
        <v>-327.56469299999998</v>
      </c>
      <c r="AO231" s="31"/>
      <c r="AP231" s="31"/>
      <c r="AQ231" s="31">
        <v>-163.39033900000004</v>
      </c>
      <c r="AR231" s="31">
        <v>-250.511315</v>
      </c>
      <c r="AS231" s="31">
        <v>-246.20088100000001</v>
      </c>
      <c r="AT231" s="31"/>
      <c r="AU231" s="31">
        <v>-222.040966</v>
      </c>
      <c r="AV231" s="31"/>
      <c r="AW231" s="31"/>
      <c r="AX231" s="31">
        <v>-79.110095000000086</v>
      </c>
      <c r="AY231" s="31">
        <v>-184.33091899999999</v>
      </c>
      <c r="AZ231" s="31">
        <v>-179.78711100000001</v>
      </c>
      <c r="BA231" s="31"/>
      <c r="BB231" s="31">
        <v>-254.31284299999999</v>
      </c>
      <c r="BC231" s="31"/>
      <c r="BD231" s="31"/>
      <c r="BE231" s="31">
        <v>-427.39978699999995</v>
      </c>
      <c r="BF231" s="31">
        <v>-270.59325699999999</v>
      </c>
      <c r="BG231" s="31">
        <v>-266.13235500000002</v>
      </c>
      <c r="BH231" s="30">
        <v>2141.4528110000001</v>
      </c>
      <c r="BI231" s="30">
        <v>2669.9412620000003</v>
      </c>
      <c r="BJ231" s="30">
        <v>2647.6945049999995</v>
      </c>
      <c r="BK231" s="30">
        <v>3694.5932000000003</v>
      </c>
      <c r="BL231" s="30"/>
      <c r="BM231" s="30"/>
      <c r="BN231" s="30">
        <v>-717.56658200000004</v>
      </c>
      <c r="BO231" s="30">
        <v>-1390.138989</v>
      </c>
      <c r="BP231" s="30">
        <v>-1663.1479059999999</v>
      </c>
      <c r="BQ231" s="30">
        <v>-2095.2937109999998</v>
      </c>
      <c r="BR231" s="30"/>
      <c r="BS231" s="30"/>
      <c r="BT231" s="31">
        <v>365.0319300000001</v>
      </c>
      <c r="BU231" s="31">
        <v>-68.256106999999986</v>
      </c>
      <c r="BV231" s="31">
        <v>-77.618366000000037</v>
      </c>
      <c r="BW231" s="31">
        <v>-74.335075999999987</v>
      </c>
      <c r="BX231" s="27">
        <v>-327.42285899999996</v>
      </c>
      <c r="BZ231" s="27">
        <v>-485.48198000000008</v>
      </c>
      <c r="CB231" s="27">
        <v>-572.51326100000006</v>
      </c>
      <c r="CD231" s="27">
        <v>-952.30588699999998</v>
      </c>
      <c r="CE231" s="27">
        <v>-952.30588699999998</v>
      </c>
      <c r="CF231" s="27">
        <v>-728.67488600000001</v>
      </c>
      <c r="CG231" s="27">
        <v>-572.51326100000006</v>
      </c>
      <c r="CJ231" s="27">
        <v>-443.49767100000003</v>
      </c>
      <c r="CK231" s="27">
        <v>-443.49767100000003</v>
      </c>
      <c r="CL231" s="27">
        <v>-327.42285899999996</v>
      </c>
    </row>
    <row r="232" spans="1:90" ht="16.5" customHeight="1" x14ac:dyDescent="0.25">
      <c r="A232" s="50"/>
      <c r="B232" s="27" t="s">
        <v>97</v>
      </c>
      <c r="C232" s="51">
        <v>0</v>
      </c>
      <c r="D232" s="52" t="s">
        <v>34</v>
      </c>
      <c r="E232" s="53" t="s">
        <v>58</v>
      </c>
      <c r="F232" s="53"/>
      <c r="G232" s="53">
        <v>7141.2201420000001</v>
      </c>
      <c r="H232" s="53">
        <v>5482.6062780000002</v>
      </c>
      <c r="I232" s="28" t="s">
        <v>58</v>
      </c>
      <c r="J232" s="47" t="s">
        <v>58</v>
      </c>
      <c r="K232" s="53" t="s">
        <v>58</v>
      </c>
      <c r="L232" s="53" t="s">
        <v>58</v>
      </c>
      <c r="M232" s="53">
        <v>344.43797700000005</v>
      </c>
      <c r="N232" s="53">
        <v>786.22124599999995</v>
      </c>
      <c r="O232" s="28" t="s">
        <v>58</v>
      </c>
      <c r="P232" s="47" t="s">
        <v>58</v>
      </c>
      <c r="Q232" s="53" t="s">
        <v>58</v>
      </c>
      <c r="R232" s="53" t="s">
        <v>58</v>
      </c>
      <c r="S232" s="53">
        <v>-210.06909899999999</v>
      </c>
      <c r="T232" s="53">
        <v>-68.793098000000001</v>
      </c>
      <c r="U232" s="28" t="s">
        <v>58</v>
      </c>
      <c r="V232" s="29" t="s">
        <v>58</v>
      </c>
      <c r="W232" s="27"/>
      <c r="X232" s="27" t="s">
        <v>81</v>
      </c>
      <c r="Y232" s="27"/>
      <c r="Z232" s="27"/>
      <c r="AA232" s="30">
        <v>105644.2</v>
      </c>
      <c r="AB232" s="31"/>
      <c r="AC232" s="31">
        <v>13405.64554</v>
      </c>
      <c r="AD232" s="31">
        <v>5388.7192400000022</v>
      </c>
      <c r="AE232" s="31">
        <v>6492.3852029999998</v>
      </c>
      <c r="AF232" s="31"/>
      <c r="AG232" s="31">
        <v>2467.602934</v>
      </c>
      <c r="AH232" s="31"/>
      <c r="AI232" s="31">
        <v>651.191058</v>
      </c>
      <c r="AJ232" s="31">
        <v>199.95205400000077</v>
      </c>
      <c r="AK232" s="31">
        <v>1155.918244</v>
      </c>
      <c r="AL232" s="31">
        <v>955.68284500000004</v>
      </c>
      <c r="AM232" s="31"/>
      <c r="AN232" s="31">
        <v>1923.958138</v>
      </c>
      <c r="AO232" s="31"/>
      <c r="AP232" s="31">
        <v>169.491488</v>
      </c>
      <c r="AQ232" s="31">
        <v>-213.63687900000014</v>
      </c>
      <c r="AR232" s="31">
        <v>815.23683500000004</v>
      </c>
      <c r="AS232" s="31">
        <v>683.72002999999995</v>
      </c>
      <c r="AT232" s="31"/>
      <c r="AU232" s="31">
        <v>2122.6075900000001</v>
      </c>
      <c r="AV232" s="31"/>
      <c r="AW232" s="31">
        <v>344.43797700000005</v>
      </c>
      <c r="AX232" s="31">
        <v>-66.012941000000126</v>
      </c>
      <c r="AY232" s="31">
        <v>1013.1429810000002</v>
      </c>
      <c r="AZ232" s="31">
        <v>786.22124599999995</v>
      </c>
      <c r="BA232" s="31"/>
      <c r="BB232" s="31">
        <v>506.95370400000002</v>
      </c>
      <c r="BC232" s="31"/>
      <c r="BD232" s="31">
        <v>-210.06909899999999</v>
      </c>
      <c r="BE232" s="31">
        <v>-108.366219</v>
      </c>
      <c r="BF232" s="31">
        <v>358.764658</v>
      </c>
      <c r="BG232" s="31">
        <v>-68.793098000000001</v>
      </c>
      <c r="BH232" s="30">
        <v>409.56737599999997</v>
      </c>
      <c r="BI232" s="30">
        <v>2422.3750720000003</v>
      </c>
      <c r="BJ232" s="30">
        <v>1930.6322399999999</v>
      </c>
      <c r="BK232" s="30">
        <v>4029.8045080000002</v>
      </c>
      <c r="BL232" s="30">
        <v>3651.1729500000001</v>
      </c>
      <c r="BM232" s="30"/>
      <c r="BN232" s="30">
        <v>2145.470945</v>
      </c>
      <c r="BO232" s="30">
        <v>6309.893795</v>
      </c>
      <c r="BP232" s="30">
        <v>7319.5721110000004</v>
      </c>
      <c r="BQ232" s="30">
        <v>7877.7142629999998</v>
      </c>
      <c r="BR232" s="30">
        <v>7032.7877660000004</v>
      </c>
      <c r="BS232" s="30"/>
      <c r="BT232" s="31">
        <v>4547.9672279999995</v>
      </c>
      <c r="BU232" s="31">
        <v>334.74844999999993</v>
      </c>
      <c r="BV232" s="31">
        <v>244.62173200000004</v>
      </c>
      <c r="BW232" s="31">
        <v>254.714111</v>
      </c>
      <c r="BX232" s="27">
        <v>3623.1185100000002</v>
      </c>
      <c r="BZ232" s="27">
        <v>3069.7376300000001</v>
      </c>
      <c r="CB232" s="27">
        <v>772.25252499999988</v>
      </c>
      <c r="CD232" s="27">
        <v>-28.463757999999984</v>
      </c>
      <c r="CE232" s="27">
        <v>757.35214299999996</v>
      </c>
      <c r="CF232" s="27">
        <v>1081.078156</v>
      </c>
      <c r="CG232" s="27">
        <v>772.25252499999988</v>
      </c>
      <c r="CI232" s="27">
        <v>2077.7892630000001</v>
      </c>
      <c r="CJ232" s="27">
        <v>4301.5130410000002</v>
      </c>
      <c r="CK232" s="27">
        <v>4301.5130410000002</v>
      </c>
      <c r="CL232" s="27">
        <v>3623.1185100000002</v>
      </c>
    </row>
    <row r="233" spans="1:90" ht="16.5" customHeight="1" x14ac:dyDescent="0.25">
      <c r="A233" s="50"/>
      <c r="B233" s="27" t="s">
        <v>315</v>
      </c>
      <c r="C233" s="51" t="s">
        <v>79</v>
      </c>
      <c r="D233" s="52" t="s">
        <v>34</v>
      </c>
      <c r="E233" s="53" t="s">
        <v>58</v>
      </c>
      <c r="F233" s="53"/>
      <c r="G233" s="53">
        <v>87.328866000000005</v>
      </c>
      <c r="H233" s="53">
        <v>84.846046999999999</v>
      </c>
      <c r="I233" s="28" t="s">
        <v>58</v>
      </c>
      <c r="J233" s="47" t="s">
        <v>58</v>
      </c>
      <c r="K233" s="53" t="s">
        <v>58</v>
      </c>
      <c r="L233" s="53" t="s">
        <v>58</v>
      </c>
      <c r="M233" s="53">
        <v>-10.845518999999999</v>
      </c>
      <c r="N233" s="53">
        <v>11.537939999999999</v>
      </c>
      <c r="O233" s="28" t="s">
        <v>58</v>
      </c>
      <c r="P233" s="47" t="s">
        <v>58</v>
      </c>
      <c r="Q233" s="53" t="s">
        <v>58</v>
      </c>
      <c r="R233" s="53" t="s">
        <v>58</v>
      </c>
      <c r="S233" s="53">
        <v>-23.85472</v>
      </c>
      <c r="T233" s="53">
        <v>68.934043000000003</v>
      </c>
      <c r="U233" s="28" t="s">
        <v>58</v>
      </c>
      <c r="V233" s="29" t="s">
        <v>58</v>
      </c>
      <c r="W233" s="27"/>
      <c r="X233" s="27" t="s">
        <v>81</v>
      </c>
      <c r="Y233" s="27"/>
      <c r="Z233" s="27"/>
      <c r="AA233" s="30">
        <v>1221.3499999999999</v>
      </c>
      <c r="AB233" s="31"/>
      <c r="AC233" s="31">
        <v>108.26879400000001</v>
      </c>
      <c r="AD233" s="31">
        <v>107.39083199999999</v>
      </c>
      <c r="AE233" s="31">
        <v>300.92643099999998</v>
      </c>
      <c r="AF233" s="31"/>
      <c r="AG233" s="31">
        <v>14.689087000000001</v>
      </c>
      <c r="AH233" s="31"/>
      <c r="AI233" s="31">
        <v>1.917708</v>
      </c>
      <c r="AJ233" s="31">
        <v>13.333247</v>
      </c>
      <c r="AK233" s="31">
        <v>51.842664999999997</v>
      </c>
      <c r="AL233" s="31">
        <v>14.932045</v>
      </c>
      <c r="AM233" s="31"/>
      <c r="AN233" s="31">
        <v>-1.9837E-2</v>
      </c>
      <c r="AO233" s="31"/>
      <c r="AP233" s="31">
        <v>-12.07748</v>
      </c>
      <c r="AQ233" s="31">
        <v>4.215128</v>
      </c>
      <c r="AR233" s="31">
        <v>43.533586999999997</v>
      </c>
      <c r="AS233" s="31">
        <v>6.9384639999999997</v>
      </c>
      <c r="AT233" s="31"/>
      <c r="AU233" s="31">
        <v>1.1509589999999998</v>
      </c>
      <c r="AV233" s="31"/>
      <c r="AW233" s="31">
        <v>-10.845518999999999</v>
      </c>
      <c r="AX233" s="31">
        <v>5.3700270000000003</v>
      </c>
      <c r="AY233" s="31">
        <v>44.189015000000005</v>
      </c>
      <c r="AZ233" s="31">
        <v>11.537939999999999</v>
      </c>
      <c r="BA233" s="31"/>
      <c r="BB233" s="31">
        <v>70.814485000000005</v>
      </c>
      <c r="BC233" s="31"/>
      <c r="BD233" s="31">
        <v>-23.85472</v>
      </c>
      <c r="BE233" s="31">
        <v>224.62169100000003</v>
      </c>
      <c r="BF233" s="31">
        <v>82.483125999999999</v>
      </c>
      <c r="BG233" s="31">
        <v>68.934043000000003</v>
      </c>
      <c r="BH233" s="30"/>
      <c r="BI233" s="30">
        <v>-231.16096099999999</v>
      </c>
      <c r="BJ233" s="30">
        <v>-324.15983</v>
      </c>
      <c r="BK233" s="30">
        <v>-480.03085300000004</v>
      </c>
      <c r="BL233" s="30">
        <v>-374.38340699999998</v>
      </c>
      <c r="BM233" s="30"/>
      <c r="BN233" s="30"/>
      <c r="BO233" s="30">
        <v>243.283458</v>
      </c>
      <c r="BP233" s="30">
        <v>324.41799700000001</v>
      </c>
      <c r="BQ233" s="30">
        <v>561.20477900000003</v>
      </c>
      <c r="BR233" s="30">
        <v>537.42752499999995</v>
      </c>
      <c r="BS233" s="30"/>
      <c r="BT233" s="31">
        <v>24.184000999999995</v>
      </c>
      <c r="BU233" s="31">
        <v>16.070618</v>
      </c>
      <c r="BV233" s="31">
        <v>2.581715</v>
      </c>
      <c r="BW233" s="31"/>
      <c r="BX233" s="27">
        <v>19.185015999999997</v>
      </c>
      <c r="BZ233" s="27">
        <v>50.710001000000005</v>
      </c>
      <c r="CB233" s="27">
        <v>88.464447000000007</v>
      </c>
      <c r="CD233" s="27">
        <v>356.24204800000001</v>
      </c>
      <c r="CE233" s="27">
        <v>377.91930200000002</v>
      </c>
      <c r="CF233" s="27">
        <v>160.87596399999998</v>
      </c>
      <c r="CG233" s="27">
        <v>88.464447000000007</v>
      </c>
      <c r="CI233" s="27">
        <v>50.251463000000008</v>
      </c>
      <c r="CJ233" s="27">
        <v>47.303412999999999</v>
      </c>
      <c r="CK233" s="27">
        <v>47.303412999999999</v>
      </c>
      <c r="CL233" s="27">
        <v>19.185015999999997</v>
      </c>
    </row>
    <row r="234" spans="1:90" ht="16.5" customHeight="1" x14ac:dyDescent="0.25">
      <c r="A234" s="50"/>
      <c r="B234" s="27" t="s">
        <v>98</v>
      </c>
      <c r="C234" s="51">
        <v>0</v>
      </c>
      <c r="D234" s="52" t="s">
        <v>538</v>
      </c>
      <c r="E234" s="53">
        <v>0</v>
      </c>
      <c r="F234" s="53"/>
      <c r="G234" s="53">
        <v>15886.691999999999</v>
      </c>
      <c r="H234" s="53">
        <v>12388.088</v>
      </c>
      <c r="I234" s="28" t="s">
        <v>58</v>
      </c>
      <c r="J234" s="47" t="s">
        <v>58</v>
      </c>
      <c r="K234" s="53">
        <v>0</v>
      </c>
      <c r="L234" s="53" t="s">
        <v>58</v>
      </c>
      <c r="M234" s="53" t="s">
        <v>58</v>
      </c>
      <c r="N234" s="53" t="s">
        <v>58</v>
      </c>
      <c r="O234" s="28" t="s">
        <v>58</v>
      </c>
      <c r="P234" s="47" t="s">
        <v>58</v>
      </c>
      <c r="Q234" s="53">
        <v>791.42157500000008</v>
      </c>
      <c r="R234" s="53" t="s">
        <v>58</v>
      </c>
      <c r="S234" s="53">
        <v>4255.7219999999998</v>
      </c>
      <c r="T234" s="53">
        <v>2575.0680000000002</v>
      </c>
      <c r="U234" s="28" t="s">
        <v>58</v>
      </c>
      <c r="V234" s="29" t="s">
        <v>58</v>
      </c>
      <c r="W234" s="27"/>
      <c r="X234" s="27" t="s">
        <v>81</v>
      </c>
      <c r="Y234" s="27"/>
      <c r="Z234" s="27"/>
      <c r="AA234" s="30">
        <v>95557.547958107898</v>
      </c>
      <c r="AB234" s="31"/>
      <c r="AC234" s="31">
        <v>21454.921999999999</v>
      </c>
      <c r="AD234" s="31">
        <v>23427.590000000004</v>
      </c>
      <c r="AE234" s="31">
        <v>23362.655999999999</v>
      </c>
      <c r="AF234" s="31"/>
      <c r="AG234" s="31"/>
      <c r="AH234" s="31"/>
      <c r="AI234" s="31"/>
      <c r="AJ234" s="31"/>
      <c r="AK234" s="31"/>
      <c r="AL234" s="31"/>
      <c r="AM234" s="31"/>
      <c r="AN234" s="31"/>
      <c r="AO234" s="31"/>
      <c r="AP234" s="31"/>
      <c r="AQ234" s="31"/>
      <c r="AR234" s="31"/>
      <c r="AS234" s="31"/>
      <c r="AT234" s="31"/>
      <c r="AU234" s="31"/>
      <c r="AV234" s="31"/>
      <c r="AW234" s="31"/>
      <c r="AX234" s="31"/>
      <c r="AY234" s="31"/>
      <c r="AZ234" s="31"/>
      <c r="BA234" s="31"/>
      <c r="BB234" s="31">
        <v>4600.2889999999998</v>
      </c>
      <c r="BC234" s="31"/>
      <c r="BD234" s="31">
        <v>4255.7219999999998</v>
      </c>
      <c r="BE234" s="31">
        <v>5849.1900000000005</v>
      </c>
      <c r="BF234" s="31">
        <v>4304.4170000000004</v>
      </c>
      <c r="BG234" s="31">
        <v>2575.0680000000002</v>
      </c>
      <c r="BH234" s="30"/>
      <c r="BI234" s="30"/>
      <c r="BJ234" s="30"/>
      <c r="BK234" s="30"/>
      <c r="BL234" s="30"/>
      <c r="BM234" s="30"/>
      <c r="BN234" s="30">
        <v>42058.612999999998</v>
      </c>
      <c r="BO234" s="30">
        <v>67125.498000000007</v>
      </c>
      <c r="BP234" s="30">
        <v>75121.879000000001</v>
      </c>
      <c r="BQ234" s="30">
        <v>89843.618000000002</v>
      </c>
      <c r="BR234" s="30">
        <v>119935.81</v>
      </c>
      <c r="BS234" s="30"/>
      <c r="BT234" s="31">
        <v>15351.195</v>
      </c>
      <c r="BU234" s="31"/>
      <c r="BV234" s="31"/>
      <c r="BW234" s="31"/>
      <c r="CB234" s="27">
        <v>5985.0410000000002</v>
      </c>
      <c r="CD234" s="27">
        <v>16984.397000000001</v>
      </c>
      <c r="CE234" s="27">
        <v>14753.896000000001</v>
      </c>
      <c r="CF234" s="27">
        <v>10197.293</v>
      </c>
      <c r="CG234" s="27">
        <v>5985.0410000000002</v>
      </c>
    </row>
    <row r="235" spans="1:90" ht="16.5" customHeight="1" x14ac:dyDescent="0.25">
      <c r="A235" s="50"/>
      <c r="B235" s="27" t="s">
        <v>316</v>
      </c>
      <c r="C235" s="51" t="s">
        <v>79</v>
      </c>
      <c r="D235" s="52" t="s">
        <v>34</v>
      </c>
      <c r="E235" s="53" t="s">
        <v>58</v>
      </c>
      <c r="F235" s="53"/>
      <c r="G235" s="53">
        <v>135.69913500000001</v>
      </c>
      <c r="H235" s="53">
        <v>159.34751499999999</v>
      </c>
      <c r="I235" s="28" t="s">
        <v>58</v>
      </c>
      <c r="J235" s="47" t="s">
        <v>58</v>
      </c>
      <c r="K235" s="53" t="s">
        <v>58</v>
      </c>
      <c r="L235" s="53" t="s">
        <v>58</v>
      </c>
      <c r="M235" s="53">
        <v>-7.9794590000000003</v>
      </c>
      <c r="N235" s="53">
        <v>25.928844000000002</v>
      </c>
      <c r="O235" s="28" t="s">
        <v>58</v>
      </c>
      <c r="P235" s="47" t="s">
        <v>58</v>
      </c>
      <c r="Q235" s="53" t="s">
        <v>58</v>
      </c>
      <c r="R235" s="53" t="s">
        <v>58</v>
      </c>
      <c r="S235" s="53">
        <v>-15.980941</v>
      </c>
      <c r="T235" s="53">
        <v>13.986826000000001</v>
      </c>
      <c r="U235" s="28" t="s">
        <v>58</v>
      </c>
      <c r="V235" s="29" t="s">
        <v>58</v>
      </c>
      <c r="W235" s="27"/>
      <c r="X235" s="27" t="s">
        <v>81</v>
      </c>
      <c r="Y235" s="27"/>
      <c r="Z235" s="27"/>
      <c r="AA235" s="30">
        <v>703.71</v>
      </c>
      <c r="AB235" s="31"/>
      <c r="AC235" s="31">
        <v>341.997951</v>
      </c>
      <c r="AD235" s="31">
        <v>135.49256599999995</v>
      </c>
      <c r="AE235" s="31">
        <v>113.62441699999999</v>
      </c>
      <c r="AF235" s="31"/>
      <c r="AG235" s="31">
        <v>78.744675999999998</v>
      </c>
      <c r="AH235" s="31"/>
      <c r="AI235" s="31">
        <v>9.5971449999999994</v>
      </c>
      <c r="AJ235" s="31">
        <v>24.534877999999992</v>
      </c>
      <c r="AK235" s="31">
        <v>25.147210999999999</v>
      </c>
      <c r="AL235" s="31">
        <v>35.811518</v>
      </c>
      <c r="AM235" s="31"/>
      <c r="AN235" s="31">
        <v>50.848952999999995</v>
      </c>
      <c r="AO235" s="31"/>
      <c r="AP235" s="31">
        <v>-10.774100000000001</v>
      </c>
      <c r="AQ235" s="31">
        <v>5.0094239999999957</v>
      </c>
      <c r="AR235" s="31">
        <v>8.2010109999999994</v>
      </c>
      <c r="AS235" s="31">
        <v>22.82798</v>
      </c>
      <c r="AT235" s="31"/>
      <c r="AU235" s="31">
        <v>57.506443999999995</v>
      </c>
      <c r="AV235" s="31"/>
      <c r="AW235" s="31">
        <v>-7.9794590000000003</v>
      </c>
      <c r="AX235" s="31">
        <v>-4.8853370000000034</v>
      </c>
      <c r="AY235" s="31">
        <v>11.886437000000008</v>
      </c>
      <c r="AZ235" s="31">
        <v>25.928844000000002</v>
      </c>
      <c r="BA235" s="31"/>
      <c r="BB235" s="31">
        <v>32.813782000000003</v>
      </c>
      <c r="BC235" s="31"/>
      <c r="BD235" s="31">
        <v>-15.980941</v>
      </c>
      <c r="BE235" s="31">
        <v>19.142567</v>
      </c>
      <c r="BF235" s="31">
        <v>6.9615749999999998</v>
      </c>
      <c r="BG235" s="31">
        <v>13.986826000000001</v>
      </c>
      <c r="BH235" s="30">
        <v>63.31182299999999</v>
      </c>
      <c r="BI235" s="30">
        <v>160.40746300000001</v>
      </c>
      <c r="BJ235" s="30">
        <v>215.317702</v>
      </c>
      <c r="BK235" s="30">
        <v>283.02099299999998</v>
      </c>
      <c r="BL235" s="30">
        <v>262.03109599999999</v>
      </c>
      <c r="BM235" s="30"/>
      <c r="BN235" s="30">
        <v>321.07318900000001</v>
      </c>
      <c r="BO235" s="30">
        <v>442.97525200000001</v>
      </c>
      <c r="BP235" s="30">
        <v>447.20854400000002</v>
      </c>
      <c r="BQ235" s="30">
        <v>618.76204900000005</v>
      </c>
      <c r="BR235" s="30">
        <v>605.88586699999996</v>
      </c>
      <c r="BS235" s="30"/>
      <c r="BT235" s="31">
        <v>155.81841400000002</v>
      </c>
      <c r="BU235" s="31">
        <v>0.16127600000000086</v>
      </c>
      <c r="BV235" s="31">
        <v>19.812714999999997</v>
      </c>
      <c r="BW235" s="31">
        <v>12.553778000000001</v>
      </c>
      <c r="BX235" s="27">
        <v>105.35974</v>
      </c>
      <c r="BZ235" s="27">
        <v>64.507543999999996</v>
      </c>
      <c r="CB235" s="27">
        <v>58.120732000000004</v>
      </c>
      <c r="CD235" s="27">
        <v>24.110026999999999</v>
      </c>
      <c r="CE235" s="27">
        <v>58.917923999999999</v>
      </c>
      <c r="CF235" s="27">
        <v>66.273528999999996</v>
      </c>
      <c r="CG235" s="27">
        <v>58.120732000000004</v>
      </c>
      <c r="CI235" s="27">
        <v>24.950485</v>
      </c>
      <c r="CJ235" s="27">
        <v>117.08490099999999</v>
      </c>
      <c r="CK235" s="27">
        <v>117.08490099999999</v>
      </c>
      <c r="CL235" s="27">
        <v>105.35974</v>
      </c>
    </row>
    <row r="236" spans="1:90" ht="16.5" customHeight="1" x14ac:dyDescent="0.25">
      <c r="A236" s="50"/>
      <c r="B236" s="27" t="s">
        <v>317</v>
      </c>
      <c r="C236" s="51" t="s">
        <v>79</v>
      </c>
      <c r="D236" s="52" t="s">
        <v>34</v>
      </c>
      <c r="E236" s="53" t="s">
        <v>58</v>
      </c>
      <c r="F236" s="53"/>
      <c r="G236" s="53">
        <v>-145.80239800000001</v>
      </c>
      <c r="H236" s="53">
        <v>17.776817000000001</v>
      </c>
      <c r="I236" s="28" t="s">
        <v>58</v>
      </c>
      <c r="J236" s="47" t="s">
        <v>58</v>
      </c>
      <c r="K236" s="53" t="s">
        <v>58</v>
      </c>
      <c r="L236" s="53" t="s">
        <v>58</v>
      </c>
      <c r="M236" s="53">
        <v>-152.331568</v>
      </c>
      <c r="N236" s="53">
        <v>16.828642999999996</v>
      </c>
      <c r="O236" s="28" t="s">
        <v>58</v>
      </c>
      <c r="P236" s="47" t="s">
        <v>58</v>
      </c>
      <c r="Q236" s="53" t="s">
        <v>58</v>
      </c>
      <c r="R236" s="53" t="s">
        <v>58</v>
      </c>
      <c r="S236" s="53">
        <v>-141.069793</v>
      </c>
      <c r="T236" s="53">
        <v>18.098243</v>
      </c>
      <c r="U236" s="28" t="s">
        <v>58</v>
      </c>
      <c r="V236" s="29" t="s">
        <v>58</v>
      </c>
      <c r="W236" s="27"/>
      <c r="X236" s="27" t="s">
        <v>81</v>
      </c>
      <c r="Y236" s="27"/>
      <c r="Z236" s="27"/>
      <c r="AA236" s="30">
        <v>994.4</v>
      </c>
      <c r="AB236" s="31"/>
      <c r="AC236" s="31">
        <v>29.484178</v>
      </c>
      <c r="AD236" s="31">
        <v>468.80893099999992</v>
      </c>
      <c r="AE236" s="31">
        <v>129.15031200000001</v>
      </c>
      <c r="AF236" s="31"/>
      <c r="AG236" s="31">
        <v>29.484178</v>
      </c>
      <c r="AH236" s="31"/>
      <c r="AI236" s="31">
        <v>-145.80239800000001</v>
      </c>
      <c r="AJ236" s="31">
        <v>468.80893099999992</v>
      </c>
      <c r="AK236" s="31">
        <v>129.15031200000001</v>
      </c>
      <c r="AL236" s="31">
        <v>17.776817000000001</v>
      </c>
      <c r="AM236" s="31"/>
      <c r="AN236" s="31">
        <v>25.770043999999999</v>
      </c>
      <c r="AO236" s="31"/>
      <c r="AP236" s="31">
        <v>-152.43458000000001</v>
      </c>
      <c r="AQ236" s="31">
        <v>454.20218899999998</v>
      </c>
      <c r="AR236" s="31">
        <v>127.005717</v>
      </c>
      <c r="AS236" s="31">
        <v>16.783942</v>
      </c>
      <c r="AT236" s="31"/>
      <c r="AU236" s="31">
        <v>25.950142</v>
      </c>
      <c r="AV236" s="31"/>
      <c r="AW236" s="31">
        <v>-152.331568</v>
      </c>
      <c r="AX236" s="31">
        <v>454.17344399999996</v>
      </c>
      <c r="AY236" s="31">
        <v>127.11584199999999</v>
      </c>
      <c r="AZ236" s="31">
        <v>16.828642999999996</v>
      </c>
      <c r="BA236" s="31"/>
      <c r="BB236" s="31">
        <v>30.125727999999999</v>
      </c>
      <c r="BC236" s="31"/>
      <c r="BD236" s="31">
        <v>-141.069793</v>
      </c>
      <c r="BE236" s="31">
        <v>458.51191</v>
      </c>
      <c r="BF236" s="31">
        <v>134.13334399999999</v>
      </c>
      <c r="BG236" s="31">
        <v>18.098243</v>
      </c>
      <c r="BH236" s="30">
        <v>-220.47656599999999</v>
      </c>
      <c r="BI236" s="30">
        <v>-210.033681</v>
      </c>
      <c r="BJ236" s="30">
        <v>-314.49924099999998</v>
      </c>
      <c r="BK236" s="30">
        <v>-391.00431199999997</v>
      </c>
      <c r="BL236" s="30">
        <v>-226.76737599999998</v>
      </c>
      <c r="BM236" s="30"/>
      <c r="BN236" s="30">
        <v>744.56507699999997</v>
      </c>
      <c r="BO236" s="30">
        <v>523.22790599999996</v>
      </c>
      <c r="BP236" s="30">
        <v>657.36125000000004</v>
      </c>
      <c r="BQ236" s="30">
        <v>1176.259542</v>
      </c>
      <c r="BR236" s="30">
        <v>1034.8068490000001</v>
      </c>
      <c r="BS236" s="30"/>
      <c r="BT236" s="31">
        <v>-184.11411999999996</v>
      </c>
      <c r="BU236" s="31">
        <v>97.006500000000003</v>
      </c>
      <c r="BV236" s="31">
        <v>167.89593000000002</v>
      </c>
      <c r="BW236" s="31">
        <v>63.27027799999999</v>
      </c>
      <c r="BX236" s="27">
        <v>-72.948236999999992</v>
      </c>
      <c r="BZ236" s="27">
        <v>607.23942799999998</v>
      </c>
      <c r="CB236" s="27">
        <v>-47.248711</v>
      </c>
      <c r="CD236" s="27">
        <v>469.67370399999999</v>
      </c>
      <c r="CE236" s="27">
        <v>622.770982</v>
      </c>
      <c r="CF236" s="27">
        <v>-20.453404000000006</v>
      </c>
      <c r="CG236" s="27">
        <v>-47.248711</v>
      </c>
      <c r="CI236" s="27">
        <v>445.78636099999994</v>
      </c>
      <c r="CJ236" s="27">
        <v>-42.838895000000015</v>
      </c>
      <c r="CK236" s="27">
        <v>-42.838895000000015</v>
      </c>
      <c r="CL236" s="27">
        <v>-72.948236999999992</v>
      </c>
    </row>
    <row r="237" spans="1:90" ht="16.5" customHeight="1" x14ac:dyDescent="0.25">
      <c r="A237" s="50"/>
      <c r="B237" s="27" t="s">
        <v>318</v>
      </c>
      <c r="C237" s="51" t="s">
        <v>79</v>
      </c>
      <c r="D237" s="52" t="s">
        <v>34</v>
      </c>
      <c r="E237" s="53" t="s">
        <v>58</v>
      </c>
      <c r="F237" s="53"/>
      <c r="G237" s="53">
        <v>-397.49556300000006</v>
      </c>
      <c r="H237" s="53">
        <v>85.178520000000006</v>
      </c>
      <c r="I237" s="28" t="s">
        <v>58</v>
      </c>
      <c r="J237" s="47" t="s">
        <v>58</v>
      </c>
      <c r="K237" s="53" t="s">
        <v>58</v>
      </c>
      <c r="L237" s="53" t="s">
        <v>58</v>
      </c>
      <c r="M237" s="53">
        <v>-400.99817499999995</v>
      </c>
      <c r="N237" s="53">
        <v>83.169642999999979</v>
      </c>
      <c r="O237" s="28" t="s">
        <v>58</v>
      </c>
      <c r="P237" s="47" t="s">
        <v>58</v>
      </c>
      <c r="Q237" s="53" t="s">
        <v>58</v>
      </c>
      <c r="R237" s="53" t="s">
        <v>58</v>
      </c>
      <c r="S237" s="53">
        <v>-322.25862000000001</v>
      </c>
      <c r="T237" s="53">
        <v>70.143174999999999</v>
      </c>
      <c r="U237" s="28" t="s">
        <v>58</v>
      </c>
      <c r="V237" s="29" t="s">
        <v>58</v>
      </c>
      <c r="W237" s="27"/>
      <c r="X237" s="27" t="s">
        <v>81</v>
      </c>
      <c r="Y237" s="27"/>
      <c r="Z237" s="27"/>
      <c r="AA237" s="30">
        <v>7687.5</v>
      </c>
      <c r="AB237" s="31"/>
      <c r="AC237" s="31">
        <v>198.60752600000001</v>
      </c>
      <c r="AD237" s="31">
        <v>900.46332699999994</v>
      </c>
      <c r="AE237" s="31">
        <v>503.08924200000001</v>
      </c>
      <c r="AF237" s="31"/>
      <c r="AG237" s="31">
        <v>198.60752600000001</v>
      </c>
      <c r="AH237" s="31"/>
      <c r="AI237" s="31">
        <v>-397.49556300000006</v>
      </c>
      <c r="AJ237" s="31">
        <v>900.46332699999994</v>
      </c>
      <c r="AK237" s="31">
        <v>503.08924200000001</v>
      </c>
      <c r="AL237" s="31">
        <v>85.178520000000006</v>
      </c>
      <c r="AM237" s="31"/>
      <c r="AN237" s="31">
        <v>195.26489299999997</v>
      </c>
      <c r="AO237" s="31"/>
      <c r="AP237" s="31">
        <v>-401.70454399999994</v>
      </c>
      <c r="AQ237" s="31">
        <v>897.16454600000009</v>
      </c>
      <c r="AR237" s="31">
        <v>500.59739999999999</v>
      </c>
      <c r="AS237" s="31">
        <v>83.182702000000006</v>
      </c>
      <c r="AT237" s="31"/>
      <c r="AU237" s="31">
        <v>195.37228299999998</v>
      </c>
      <c r="AV237" s="31"/>
      <c r="AW237" s="31">
        <v>-400.99817499999995</v>
      </c>
      <c r="AX237" s="31">
        <v>897.45635600000014</v>
      </c>
      <c r="AY237" s="31">
        <v>500.94428600000003</v>
      </c>
      <c r="AZ237" s="31">
        <v>83.169642999999979</v>
      </c>
      <c r="BA237" s="31"/>
      <c r="BB237" s="31">
        <v>162.63679999999999</v>
      </c>
      <c r="BC237" s="31"/>
      <c r="BD237" s="31">
        <v>-322.25862000000001</v>
      </c>
      <c r="BE237" s="31">
        <v>722.29735499999992</v>
      </c>
      <c r="BF237" s="31">
        <v>412.78976699999998</v>
      </c>
      <c r="BG237" s="31">
        <v>70.143174999999999</v>
      </c>
      <c r="BH237" s="30"/>
      <c r="BI237" s="30">
        <v>-51.210288999999996</v>
      </c>
      <c r="BJ237" s="30">
        <v>-89.703906000000003</v>
      </c>
      <c r="BK237" s="30">
        <v>-17.237268</v>
      </c>
      <c r="BL237" s="30">
        <v>-1.3057950000000007</v>
      </c>
      <c r="BM237" s="30"/>
      <c r="BN237" s="30"/>
      <c r="BO237" s="30">
        <v>899.06895599999996</v>
      </c>
      <c r="BP237" s="30">
        <v>1311.8587230000001</v>
      </c>
      <c r="BQ237" s="30">
        <v>2034.156078</v>
      </c>
      <c r="BR237" s="30">
        <v>1707.2336700000001</v>
      </c>
      <c r="BS237" s="30"/>
      <c r="BT237" s="31">
        <v>42.474269000000007</v>
      </c>
      <c r="BU237" s="31">
        <v>-1.0788259999999961</v>
      </c>
      <c r="BV237" s="31">
        <v>259.01637499999998</v>
      </c>
      <c r="BW237" s="31">
        <v>25.198238</v>
      </c>
      <c r="BX237" s="27">
        <v>235.45484899999997</v>
      </c>
      <c r="BZ237" s="27">
        <v>1593.7729250000002</v>
      </c>
      <c r="CB237" s="27">
        <v>203.24781099999998</v>
      </c>
      <c r="CD237" s="27">
        <v>882.97167699999989</v>
      </c>
      <c r="CE237" s="27">
        <v>1297.7239219999999</v>
      </c>
      <c r="CF237" s="27">
        <v>612.34699499999999</v>
      </c>
      <c r="CG237" s="27">
        <v>203.24781099999998</v>
      </c>
      <c r="CI237" s="27">
        <v>1080.5721100000003</v>
      </c>
      <c r="CJ237" s="27">
        <v>737.47796099999994</v>
      </c>
      <c r="CK237" s="27">
        <v>737.47796099999994</v>
      </c>
      <c r="CL237" s="27">
        <v>235.45484899999997</v>
      </c>
    </row>
    <row r="238" spans="1:90" ht="16.5" customHeight="1" x14ac:dyDescent="0.25">
      <c r="A238" s="50"/>
      <c r="B238" s="27" t="s">
        <v>319</v>
      </c>
      <c r="C238" s="51" t="s">
        <v>79</v>
      </c>
      <c r="D238" s="52" t="s">
        <v>34</v>
      </c>
      <c r="E238" s="53">
        <v>1527</v>
      </c>
      <c r="F238" s="53"/>
      <c r="G238" s="53">
        <v>1409.5237199999999</v>
      </c>
      <c r="H238" s="53">
        <v>1452.1410100000001</v>
      </c>
      <c r="I238" s="28" t="s">
        <v>58</v>
      </c>
      <c r="J238" s="47" t="s">
        <v>58</v>
      </c>
      <c r="K238" s="53">
        <v>405</v>
      </c>
      <c r="L238" s="53" t="s">
        <v>58</v>
      </c>
      <c r="M238" s="53">
        <v>399.30461500000001</v>
      </c>
      <c r="N238" s="53">
        <v>507.43032799999997</v>
      </c>
      <c r="O238" s="28" t="s">
        <v>58</v>
      </c>
      <c r="P238" s="47" t="s">
        <v>58</v>
      </c>
      <c r="Q238" s="53">
        <v>-178</v>
      </c>
      <c r="R238" s="53" t="s">
        <v>58</v>
      </c>
      <c r="S238" s="53">
        <v>56.092792000000003</v>
      </c>
      <c r="T238" s="53">
        <v>213.51360600000001</v>
      </c>
      <c r="U238" s="28" t="s">
        <v>58</v>
      </c>
      <c r="V238" s="29" t="s">
        <v>58</v>
      </c>
      <c r="W238" s="27"/>
      <c r="X238" s="27" t="s">
        <v>81</v>
      </c>
      <c r="Y238" s="27"/>
      <c r="Z238" s="27"/>
      <c r="AA238" s="30">
        <v>76102.399999999994</v>
      </c>
      <c r="AB238" s="31"/>
      <c r="AC238" s="31">
        <v>2530.4197640000002</v>
      </c>
      <c r="AD238" s="31">
        <v>1176.8015580000001</v>
      </c>
      <c r="AE238" s="31">
        <v>1530.213812</v>
      </c>
      <c r="AF238" s="31"/>
      <c r="AG238" s="31">
        <v>1038.642515</v>
      </c>
      <c r="AH238" s="31"/>
      <c r="AI238" s="31">
        <v>536.33360200000004</v>
      </c>
      <c r="AJ238" s="31">
        <v>411.870588</v>
      </c>
      <c r="AK238" s="31">
        <v>650.17629099999999</v>
      </c>
      <c r="AL238" s="31">
        <v>600.29842900000006</v>
      </c>
      <c r="AM238" s="31"/>
      <c r="AN238" s="31">
        <v>850.39329099999998</v>
      </c>
      <c r="AO238" s="31"/>
      <c r="AP238" s="31">
        <v>365.98594600000001</v>
      </c>
      <c r="AQ238" s="31">
        <v>218.43503499999997</v>
      </c>
      <c r="AR238" s="31">
        <v>513.39586999999995</v>
      </c>
      <c r="AS238" s="31">
        <v>487.204679</v>
      </c>
      <c r="AT238" s="31"/>
      <c r="AU238" s="31">
        <v>888.10373600000003</v>
      </c>
      <c r="AV238" s="31"/>
      <c r="AW238" s="31">
        <v>399.30461500000001</v>
      </c>
      <c r="AX238" s="31">
        <v>250.45808599999998</v>
      </c>
      <c r="AY238" s="31">
        <v>543.17699699999991</v>
      </c>
      <c r="AZ238" s="31">
        <v>507.43032799999997</v>
      </c>
      <c r="BA238" s="31"/>
      <c r="BB238" s="31">
        <v>425.40231199999999</v>
      </c>
      <c r="BC238" s="31"/>
      <c r="BD238" s="31">
        <v>56.092792000000003</v>
      </c>
      <c r="BE238" s="31">
        <v>186.34124900000018</v>
      </c>
      <c r="BF238" s="31">
        <v>190.54614799999999</v>
      </c>
      <c r="BG238" s="31">
        <v>213.51360600000001</v>
      </c>
      <c r="BH238" s="30">
        <v>1187.4816610000003</v>
      </c>
      <c r="BI238" s="30">
        <v>4729.9007419999998</v>
      </c>
      <c r="BJ238" s="30">
        <v>6039.3007779999998</v>
      </c>
      <c r="BK238" s="30">
        <v>5763.9705000000004</v>
      </c>
      <c r="BL238" s="30">
        <v>6668.8919770000002</v>
      </c>
      <c r="BM238" s="30"/>
      <c r="BN238" s="30">
        <v>775.46875499999999</v>
      </c>
      <c r="BO238" s="30">
        <v>1834.217678</v>
      </c>
      <c r="BP238" s="30">
        <v>2015.057198</v>
      </c>
      <c r="BQ238" s="30">
        <v>3488.7075070000001</v>
      </c>
      <c r="BR238" s="30">
        <v>3541.318522</v>
      </c>
      <c r="BS238" s="30"/>
      <c r="BT238" s="31">
        <v>596.97608100000002</v>
      </c>
      <c r="BU238" s="31">
        <v>171.79489599999999</v>
      </c>
      <c r="BV238" s="31">
        <v>65.050106</v>
      </c>
      <c r="BW238" s="31">
        <v>74.218624000000005</v>
      </c>
      <c r="BX238" s="27">
        <v>1225.929629</v>
      </c>
      <c r="BZ238" s="27">
        <v>1681.7388189999999</v>
      </c>
      <c r="CB238" s="27">
        <v>643.88256999999999</v>
      </c>
      <c r="CD238" s="27">
        <v>646.49379500000009</v>
      </c>
      <c r="CE238" s="27">
        <v>802.28970900000013</v>
      </c>
      <c r="CF238" s="27">
        <v>751.37069599999995</v>
      </c>
      <c r="CG238" s="27">
        <v>643.88256999999999</v>
      </c>
      <c r="CI238" s="27">
        <v>1700.3700260000001</v>
      </c>
      <c r="CJ238" s="27">
        <v>1597.3117299999999</v>
      </c>
      <c r="CK238" s="27">
        <v>1597.3117299999999</v>
      </c>
      <c r="CL238" s="27">
        <v>1225.929629</v>
      </c>
    </row>
    <row r="239" spans="1:90" ht="16.5" customHeight="1" x14ac:dyDescent="0.25">
      <c r="A239" s="50"/>
      <c r="B239" s="27" t="s">
        <v>320</v>
      </c>
      <c r="C239" s="51" t="s">
        <v>79</v>
      </c>
      <c r="D239" s="52" t="s">
        <v>34</v>
      </c>
      <c r="E239" s="53" t="s">
        <v>58</v>
      </c>
      <c r="F239" s="53"/>
      <c r="G239" s="53">
        <v>58.382086999999999</v>
      </c>
      <c r="H239" s="53">
        <v>48.039048000000001</v>
      </c>
      <c r="I239" s="28" t="s">
        <v>58</v>
      </c>
      <c r="J239" s="47" t="s">
        <v>58</v>
      </c>
      <c r="K239" s="53" t="s">
        <v>58</v>
      </c>
      <c r="L239" s="53" t="s">
        <v>58</v>
      </c>
      <c r="M239" s="53">
        <v>4.0613799999999998</v>
      </c>
      <c r="N239" s="53">
        <v>7.3797309999999996</v>
      </c>
      <c r="O239" s="28" t="s">
        <v>58</v>
      </c>
      <c r="P239" s="47" t="s">
        <v>58</v>
      </c>
      <c r="Q239" s="53" t="s">
        <v>58</v>
      </c>
      <c r="R239" s="53" t="s">
        <v>58</v>
      </c>
      <c r="S239" s="53">
        <v>0.58398000000000005</v>
      </c>
      <c r="T239" s="53">
        <v>4.9865209999999998</v>
      </c>
      <c r="U239" s="28" t="s">
        <v>58</v>
      </c>
      <c r="V239" s="29" t="s">
        <v>58</v>
      </c>
      <c r="W239" s="27"/>
      <c r="X239" s="27" t="s">
        <v>81</v>
      </c>
      <c r="Y239" s="27"/>
      <c r="Z239" s="27"/>
      <c r="AA239" s="30">
        <v>2486.75</v>
      </c>
      <c r="AB239" s="31"/>
      <c r="AC239" s="31">
        <v>91.637608</v>
      </c>
      <c r="AD239" s="31">
        <v>93.678491000000008</v>
      </c>
      <c r="AE239" s="31">
        <v>96.843187999999998</v>
      </c>
      <c r="AF239" s="31"/>
      <c r="AG239" s="31">
        <v>27.476738000000005</v>
      </c>
      <c r="AH239" s="31"/>
      <c r="AI239" s="31">
        <v>25.820371999999999</v>
      </c>
      <c r="AJ239" s="31">
        <v>30.169482999999993</v>
      </c>
      <c r="AK239" s="31">
        <v>33.245244999999997</v>
      </c>
      <c r="AL239" s="31">
        <v>18.461998000000005</v>
      </c>
      <c r="AM239" s="31"/>
      <c r="AN239" s="31">
        <v>5.8171569999999999</v>
      </c>
      <c r="AO239" s="31"/>
      <c r="AP239" s="31">
        <v>2.2675230000000002</v>
      </c>
      <c r="AQ239" s="31">
        <v>1.9647250000000014</v>
      </c>
      <c r="AR239" s="31">
        <v>12.429314</v>
      </c>
      <c r="AS239" s="31">
        <v>5.8669519999999995</v>
      </c>
      <c r="AT239" s="31"/>
      <c r="AU239" s="31">
        <v>7.9996450000000001</v>
      </c>
      <c r="AV239" s="31"/>
      <c r="AW239" s="31">
        <v>4.0613799999999998</v>
      </c>
      <c r="AX239" s="31">
        <v>4.2965280000000012</v>
      </c>
      <c r="AY239" s="31">
        <v>12.980957999999999</v>
      </c>
      <c r="AZ239" s="31">
        <v>7.3797309999999996</v>
      </c>
      <c r="BA239" s="31"/>
      <c r="BB239" s="31">
        <v>6.7459659999999992</v>
      </c>
      <c r="BC239" s="31"/>
      <c r="BD239" s="31">
        <v>0.58398000000000005</v>
      </c>
      <c r="BE239" s="31">
        <v>-1.0249279999999992</v>
      </c>
      <c r="BF239" s="31">
        <v>7.8561910000000008</v>
      </c>
      <c r="BG239" s="31">
        <v>4.9865209999999998</v>
      </c>
      <c r="BH239" s="30"/>
      <c r="BI239" s="30">
        <v>46.606804000000011</v>
      </c>
      <c r="BJ239" s="30">
        <v>-5.5502010000000013</v>
      </c>
      <c r="BK239" s="30">
        <v>21.798790999999994</v>
      </c>
      <c r="BL239" s="30">
        <v>52.845373000000002</v>
      </c>
      <c r="BM239" s="30"/>
      <c r="BN239" s="30"/>
      <c r="BO239" s="30">
        <v>105.919408</v>
      </c>
      <c r="BP239" s="30">
        <v>215.96918199999999</v>
      </c>
      <c r="BQ239" s="30">
        <v>221.656937</v>
      </c>
      <c r="BR239" s="30">
        <v>224.051659</v>
      </c>
      <c r="BS239" s="30"/>
      <c r="BT239" s="31">
        <v>84.228313</v>
      </c>
      <c r="BU239" s="31">
        <v>3.3890069999999994</v>
      </c>
      <c r="BV239" s="31"/>
      <c r="BW239" s="31"/>
      <c r="BX239" s="27">
        <v>36.441781000000006</v>
      </c>
      <c r="BZ239" s="27">
        <v>25.277131000000001</v>
      </c>
      <c r="CB239" s="27">
        <v>36.884338</v>
      </c>
      <c r="CD239" s="27">
        <v>12.401764000000002</v>
      </c>
      <c r="CE239" s="27">
        <v>13.577229000000001</v>
      </c>
      <c r="CF239" s="27">
        <v>44.738855999999998</v>
      </c>
      <c r="CG239" s="27">
        <v>36.884338</v>
      </c>
      <c r="CI239" s="27">
        <v>28.718597000000003</v>
      </c>
      <c r="CJ239" s="27">
        <v>46.033732000000001</v>
      </c>
      <c r="CK239" s="27">
        <v>46.033732000000001</v>
      </c>
      <c r="CL239" s="27">
        <v>36.441781000000006</v>
      </c>
    </row>
    <row r="240" spans="1:90" ht="16.5" customHeight="1" x14ac:dyDescent="0.25">
      <c r="A240" s="50"/>
      <c r="B240" s="27" t="s">
        <v>321</v>
      </c>
      <c r="C240" s="51" t="s">
        <v>79</v>
      </c>
      <c r="D240" s="52" t="s">
        <v>34</v>
      </c>
      <c r="E240" s="53" t="s">
        <v>58</v>
      </c>
      <c r="F240" s="53"/>
      <c r="G240" s="53">
        <v>36.876544000000003</v>
      </c>
      <c r="H240" s="53">
        <v>44.468124000000003</v>
      </c>
      <c r="I240" s="28" t="s">
        <v>58</v>
      </c>
      <c r="J240" s="47" t="s">
        <v>58</v>
      </c>
      <c r="K240" s="53" t="s">
        <v>58</v>
      </c>
      <c r="L240" s="53" t="s">
        <v>58</v>
      </c>
      <c r="M240" s="53">
        <v>3.090929</v>
      </c>
      <c r="N240" s="53">
        <v>28.627979999999997</v>
      </c>
      <c r="O240" s="28" t="s">
        <v>58</v>
      </c>
      <c r="P240" s="47" t="s">
        <v>58</v>
      </c>
      <c r="Q240" s="53" t="s">
        <v>58</v>
      </c>
      <c r="R240" s="53" t="s">
        <v>58</v>
      </c>
      <c r="S240" s="53">
        <v>1589.0554390000002</v>
      </c>
      <c r="T240" s="53">
        <v>3212.5066069999998</v>
      </c>
      <c r="U240" s="28" t="s">
        <v>58</v>
      </c>
      <c r="V240" s="29" t="s">
        <v>58</v>
      </c>
      <c r="W240" s="27"/>
      <c r="X240" s="27" t="s">
        <v>81</v>
      </c>
      <c r="Y240" s="27"/>
      <c r="Z240" s="27"/>
      <c r="AA240" s="30">
        <v>7551.7</v>
      </c>
      <c r="AB240" s="31"/>
      <c r="AC240" s="31">
        <v>73.077779000000007</v>
      </c>
      <c r="AD240" s="31">
        <v>44.811901000000006</v>
      </c>
      <c r="AE240" s="31">
        <v>47.391086000000001</v>
      </c>
      <c r="AF240" s="31"/>
      <c r="AG240" s="31">
        <v>64.114372000000003</v>
      </c>
      <c r="AH240" s="31"/>
      <c r="AI240" s="31">
        <v>35.649664999999999</v>
      </c>
      <c r="AJ240" s="31">
        <v>42.380492999999987</v>
      </c>
      <c r="AK240" s="31">
        <v>36.240547999999997</v>
      </c>
      <c r="AL240" s="31">
        <v>38.342174</v>
      </c>
      <c r="AM240" s="31"/>
      <c r="AN240" s="31">
        <v>45.615479999999998</v>
      </c>
      <c r="AO240" s="31"/>
      <c r="AP240" s="31">
        <v>2.6253799999999998</v>
      </c>
      <c r="AQ240" s="31">
        <v>8.8484290000000101</v>
      </c>
      <c r="AR240" s="31">
        <v>26.889237999999999</v>
      </c>
      <c r="AS240" s="31">
        <v>28.322472000000001</v>
      </c>
      <c r="AT240" s="31"/>
      <c r="AU240" s="31">
        <v>46.886171999999995</v>
      </c>
      <c r="AV240" s="31"/>
      <c r="AW240" s="31">
        <v>3.090929</v>
      </c>
      <c r="AX240" s="31">
        <v>9.41741600000001</v>
      </c>
      <c r="AY240" s="31">
        <v>27.462661999999998</v>
      </c>
      <c r="AZ240" s="31">
        <v>28.627979999999997</v>
      </c>
      <c r="BA240" s="31"/>
      <c r="BB240" s="31">
        <v>3262.1088370000002</v>
      </c>
      <c r="BC240" s="31"/>
      <c r="BD240" s="31">
        <v>1589.0554390000002</v>
      </c>
      <c r="BE240" s="31">
        <v>3319.9229340000002</v>
      </c>
      <c r="BF240" s="31">
        <v>20.367695999999999</v>
      </c>
      <c r="BG240" s="31">
        <v>3212.5066069999998</v>
      </c>
      <c r="BH240" s="30">
        <v>495.518508</v>
      </c>
      <c r="BI240" s="30">
        <v>429.63719900000007</v>
      </c>
      <c r="BJ240" s="30">
        <v>900.8409190000001</v>
      </c>
      <c r="BK240" s="30">
        <v>1521.14618</v>
      </c>
      <c r="BL240" s="30">
        <v>2313.6453119999996</v>
      </c>
      <c r="BM240" s="30"/>
      <c r="BN240" s="30">
        <v>2935.0988349999998</v>
      </c>
      <c r="BO240" s="30">
        <v>7053.579581</v>
      </c>
      <c r="BP240" s="30">
        <v>7112.0684259999998</v>
      </c>
      <c r="BQ240" s="30">
        <v>10408.960488000001</v>
      </c>
      <c r="BR240" s="30">
        <v>11979.189955</v>
      </c>
      <c r="BS240" s="30"/>
      <c r="BT240" s="31">
        <v>28.264470000000003</v>
      </c>
      <c r="BU240" s="31"/>
      <c r="BV240" s="31">
        <v>10.410839000000003</v>
      </c>
      <c r="BW240" s="31">
        <v>9.9568130000000004</v>
      </c>
      <c r="BX240" s="27">
        <v>73.055666000000016</v>
      </c>
      <c r="BZ240" s="27">
        <v>83.766250000000014</v>
      </c>
      <c r="CB240" s="27">
        <v>3623.1098950000005</v>
      </c>
      <c r="CD240" s="27">
        <v>8141.8526760000004</v>
      </c>
      <c r="CE240" s="27">
        <v>6602.3994670000002</v>
      </c>
      <c r="CF240" s="27">
        <v>3633.7482190000001</v>
      </c>
      <c r="CG240" s="27">
        <v>3623.1098950000005</v>
      </c>
      <c r="CI240" s="27">
        <v>68.598987000000008</v>
      </c>
      <c r="CJ240" s="27">
        <v>90.17309299999998</v>
      </c>
      <c r="CK240" s="27">
        <v>90.17309299999998</v>
      </c>
      <c r="CL240" s="27">
        <v>73.055666000000016</v>
      </c>
    </row>
    <row r="241" spans="1:90" ht="16.5" customHeight="1" x14ac:dyDescent="0.25">
      <c r="A241" s="50"/>
      <c r="B241" s="27" t="s">
        <v>322</v>
      </c>
      <c r="C241" s="51" t="s">
        <v>79</v>
      </c>
      <c r="D241" s="52" t="s">
        <v>34</v>
      </c>
      <c r="E241" s="53" t="s">
        <v>58</v>
      </c>
      <c r="F241" s="53"/>
      <c r="G241" s="53">
        <v>119.57187199999998</v>
      </c>
      <c r="H241" s="53">
        <v>64.244217000000006</v>
      </c>
      <c r="I241" s="28" t="s">
        <v>58</v>
      </c>
      <c r="J241" s="47" t="s">
        <v>58</v>
      </c>
      <c r="K241" s="53" t="s">
        <v>58</v>
      </c>
      <c r="L241" s="53" t="s">
        <v>58</v>
      </c>
      <c r="M241" s="53">
        <v>47.853621000000004</v>
      </c>
      <c r="N241" s="53">
        <v>24.138597000000004</v>
      </c>
      <c r="O241" s="28" t="s">
        <v>58</v>
      </c>
      <c r="P241" s="47" t="s">
        <v>58</v>
      </c>
      <c r="Q241" s="53" t="s">
        <v>58</v>
      </c>
      <c r="R241" s="53" t="s">
        <v>58</v>
      </c>
      <c r="S241" s="53">
        <v>36.049343999999998</v>
      </c>
      <c r="T241" s="53">
        <v>-3.8979970000000002</v>
      </c>
      <c r="U241" s="28" t="s">
        <v>58</v>
      </c>
      <c r="V241" s="29" t="s">
        <v>58</v>
      </c>
      <c r="W241" s="27"/>
      <c r="X241" s="27" t="s">
        <v>81</v>
      </c>
      <c r="Y241" s="27"/>
      <c r="Z241" s="27"/>
      <c r="AA241" s="30">
        <v>6311.25</v>
      </c>
      <c r="AB241" s="31"/>
      <c r="AC241" s="31">
        <v>116.76589800000002</v>
      </c>
      <c r="AD241" s="31">
        <v>104.39015199999997</v>
      </c>
      <c r="AE241" s="31">
        <v>89.946645000000004</v>
      </c>
      <c r="AF241" s="31"/>
      <c r="AG241" s="31">
        <v>62.434472</v>
      </c>
      <c r="AH241" s="31"/>
      <c r="AI241" s="31">
        <v>59.145162999999997</v>
      </c>
      <c r="AJ241" s="31">
        <v>58.908153999999996</v>
      </c>
      <c r="AK241" s="31">
        <v>47.657159999999998</v>
      </c>
      <c r="AL241" s="31">
        <v>31.993639000000002</v>
      </c>
      <c r="AM241" s="31"/>
      <c r="AN241" s="31">
        <v>28.606909000000002</v>
      </c>
      <c r="AO241" s="31"/>
      <c r="AP241" s="31">
        <v>29.930344000000002</v>
      </c>
      <c r="AQ241" s="31">
        <v>28.598513000000004</v>
      </c>
      <c r="AR241" s="31">
        <v>20.042539000000001</v>
      </c>
      <c r="AS241" s="31">
        <v>11.763210000000001</v>
      </c>
      <c r="AT241" s="31"/>
      <c r="AU241" s="31">
        <v>51.392757000000003</v>
      </c>
      <c r="AV241" s="31"/>
      <c r="AW241" s="31">
        <v>47.853621000000004</v>
      </c>
      <c r="AX241" s="31">
        <v>45.022950999999999</v>
      </c>
      <c r="AY241" s="31">
        <v>35.006680999999993</v>
      </c>
      <c r="AZ241" s="31">
        <v>24.138597000000004</v>
      </c>
      <c r="BA241" s="31"/>
      <c r="BB241" s="31">
        <v>6.383826</v>
      </c>
      <c r="BC241" s="31"/>
      <c r="BD241" s="31">
        <v>36.049343999999998</v>
      </c>
      <c r="BE241" s="31">
        <v>40.003625999999997</v>
      </c>
      <c r="BF241" s="31">
        <v>12.157339</v>
      </c>
      <c r="BG241" s="31">
        <v>-3.8979970000000002</v>
      </c>
      <c r="BH241" s="30"/>
      <c r="BI241" s="30">
        <v>-261.54217799999998</v>
      </c>
      <c r="BJ241" s="30">
        <v>-196.91679999999999</v>
      </c>
      <c r="BK241" s="30">
        <v>-278.27042</v>
      </c>
      <c r="BL241" s="30">
        <v>-259.28843799999999</v>
      </c>
      <c r="BM241" s="30"/>
      <c r="BN241" s="30"/>
      <c r="BO241" s="30">
        <v>721.34106599999996</v>
      </c>
      <c r="BP241" s="30">
        <v>816.58735300000001</v>
      </c>
      <c r="BQ241" s="30">
        <v>867.91852300000005</v>
      </c>
      <c r="BR241" s="30">
        <v>925.68323199999998</v>
      </c>
      <c r="BS241" s="30"/>
      <c r="BT241" s="31">
        <v>45.796261999999984</v>
      </c>
      <c r="BU241" s="31">
        <v>10.284962999999999</v>
      </c>
      <c r="BV241" s="31">
        <v>11.659994000000001</v>
      </c>
      <c r="BW241" s="31"/>
      <c r="BX241" s="27">
        <v>80.879922999999991</v>
      </c>
      <c r="BZ241" s="27">
        <v>131.42238900000001</v>
      </c>
      <c r="CB241" s="27">
        <v>17.440587000000001</v>
      </c>
      <c r="CD241" s="27">
        <v>84.312311999999991</v>
      </c>
      <c r="CE241" s="27">
        <v>58.544790999999996</v>
      </c>
      <c r="CF241" s="27">
        <v>23.748076000000001</v>
      </c>
      <c r="CG241" s="27">
        <v>17.440587000000001</v>
      </c>
      <c r="CI241" s="27">
        <v>152.02185</v>
      </c>
      <c r="CJ241" s="27">
        <v>105.601641</v>
      </c>
      <c r="CK241" s="27">
        <v>105.601641</v>
      </c>
      <c r="CL241" s="27">
        <v>80.879922999999991</v>
      </c>
    </row>
    <row r="242" spans="1:90" ht="16.5" customHeight="1" x14ac:dyDescent="0.25">
      <c r="A242" s="50"/>
      <c r="B242" s="27" t="s">
        <v>323</v>
      </c>
      <c r="C242" s="51" t="s">
        <v>79</v>
      </c>
      <c r="D242" s="52" t="s">
        <v>34</v>
      </c>
      <c r="E242" s="53" t="s">
        <v>58</v>
      </c>
      <c r="F242" s="53"/>
      <c r="G242" s="53">
        <v>0</v>
      </c>
      <c r="H242" s="53">
        <v>0</v>
      </c>
      <c r="I242" s="28" t="s">
        <v>58</v>
      </c>
      <c r="J242" s="47" t="s">
        <v>58</v>
      </c>
      <c r="K242" s="53" t="s">
        <v>58</v>
      </c>
      <c r="L242" s="53" t="s">
        <v>58</v>
      </c>
      <c r="M242" s="53">
        <v>-6.0331939999999999</v>
      </c>
      <c r="N242" s="53">
        <v>-1.295452</v>
      </c>
      <c r="O242" s="28" t="s">
        <v>58</v>
      </c>
      <c r="P242" s="47" t="s">
        <v>58</v>
      </c>
      <c r="Q242" s="53" t="s">
        <v>58</v>
      </c>
      <c r="R242" s="53" t="s">
        <v>58</v>
      </c>
      <c r="S242" s="53">
        <v>-5.4466460000000003</v>
      </c>
      <c r="T242" s="53">
        <v>-1.3861199999999996</v>
      </c>
      <c r="U242" s="28" t="s">
        <v>58</v>
      </c>
      <c r="V242" s="29" t="s">
        <v>58</v>
      </c>
      <c r="W242" s="27"/>
      <c r="X242" s="27" t="s">
        <v>81</v>
      </c>
      <c r="Y242" s="27"/>
      <c r="Z242" s="27"/>
      <c r="AA242" s="30">
        <v>424.2</v>
      </c>
      <c r="AB242" s="31"/>
      <c r="AC242" s="31">
        <v>0</v>
      </c>
      <c r="AD242" s="31">
        <v>0</v>
      </c>
      <c r="AE242" s="31">
        <v>0</v>
      </c>
      <c r="AF242" s="31"/>
      <c r="AG242" s="31">
        <v>0</v>
      </c>
      <c r="AH242" s="31"/>
      <c r="AI242" s="31">
        <v>0</v>
      </c>
      <c r="AJ242" s="31">
        <v>0</v>
      </c>
      <c r="AK242" s="31">
        <v>0</v>
      </c>
      <c r="AL242" s="31">
        <v>0</v>
      </c>
      <c r="AM242" s="31"/>
      <c r="AN242" s="31">
        <v>-4.5211899999999998</v>
      </c>
      <c r="AO242" s="31"/>
      <c r="AP242" s="31">
        <v>-6.0699529999999999</v>
      </c>
      <c r="AQ242" s="31">
        <v>-2.406642999999999</v>
      </c>
      <c r="AR242" s="31">
        <v>-1.7200770000000007</v>
      </c>
      <c r="AS242" s="31">
        <v>-1.332211</v>
      </c>
      <c r="AT242" s="31"/>
      <c r="AU242" s="31">
        <v>-4.448048</v>
      </c>
      <c r="AV242" s="31"/>
      <c r="AW242" s="31">
        <v>-6.0331939999999999</v>
      </c>
      <c r="AX242" s="31">
        <v>-2.369883999999999</v>
      </c>
      <c r="AY242" s="31">
        <v>-1.6833180000000008</v>
      </c>
      <c r="AZ242" s="31">
        <v>-1.295452</v>
      </c>
      <c r="BA242" s="31"/>
      <c r="BB242" s="31">
        <v>-4.2431919999999996</v>
      </c>
      <c r="BC242" s="31"/>
      <c r="BD242" s="31">
        <v>-5.4466460000000003</v>
      </c>
      <c r="BE242" s="31">
        <v>109.602469</v>
      </c>
      <c r="BF242" s="31">
        <v>-1.5316230000000006</v>
      </c>
      <c r="BG242" s="31">
        <v>-1.3861199999999996</v>
      </c>
      <c r="BH242" s="30">
        <v>-4.1445560000000006</v>
      </c>
      <c r="BI242" s="30">
        <v>-2.3954980000000003</v>
      </c>
      <c r="BJ242" s="30">
        <v>-0.91557100000000002</v>
      </c>
      <c r="BK242" s="30">
        <v>-22.601810999999998</v>
      </c>
      <c r="BL242" s="30">
        <v>-20.139185999999999</v>
      </c>
      <c r="BM242" s="30"/>
      <c r="BN242" s="30">
        <v>84.416709999999995</v>
      </c>
      <c r="BO242" s="30">
        <v>205.60750400000001</v>
      </c>
      <c r="BP242" s="30">
        <v>204.03810799999999</v>
      </c>
      <c r="BQ242" s="30">
        <v>337.46725800000002</v>
      </c>
      <c r="BR242" s="30">
        <v>330.19032299999998</v>
      </c>
      <c r="BS242" s="30"/>
      <c r="BT242" s="31">
        <v>3.6861000000000033E-2</v>
      </c>
      <c r="BU242" s="31">
        <v>-0.97646100000000013</v>
      </c>
      <c r="BV242" s="31">
        <v>0.79324700000000015</v>
      </c>
      <c r="BW242" s="31">
        <v>-0.89671900000000004</v>
      </c>
      <c r="BX242" s="27">
        <v>-7.7959690000000004</v>
      </c>
      <c r="BZ242" s="27">
        <v>-8.5012499999999989</v>
      </c>
      <c r="CB242" s="27">
        <v>104.80556499999999</v>
      </c>
      <c r="CD242" s="27">
        <v>101.23808</v>
      </c>
      <c r="CE242" s="27">
        <v>103.827654</v>
      </c>
      <c r="CF242" s="27">
        <v>104.15619299999997</v>
      </c>
      <c r="CG242" s="27">
        <v>104.80556499999999</v>
      </c>
      <c r="CI242" s="27">
        <v>-11.381848</v>
      </c>
      <c r="CJ242" s="27">
        <v>-8.5028260000000007</v>
      </c>
      <c r="CK242" s="27">
        <v>-8.5028260000000007</v>
      </c>
      <c r="CL242" s="27">
        <v>-7.7959690000000004</v>
      </c>
    </row>
    <row r="243" spans="1:90" ht="16.5" customHeight="1" x14ac:dyDescent="0.25">
      <c r="A243" s="50"/>
      <c r="B243" s="27" t="s">
        <v>324</v>
      </c>
      <c r="C243" s="51" t="s">
        <v>79</v>
      </c>
      <c r="D243" s="52" t="s">
        <v>34</v>
      </c>
      <c r="E243" s="53" t="s">
        <v>58</v>
      </c>
      <c r="F243" s="53"/>
      <c r="G243" s="53">
        <v>92.554624000000004</v>
      </c>
      <c r="H243" s="53">
        <v>126.913785</v>
      </c>
      <c r="I243" s="28" t="s">
        <v>58</v>
      </c>
      <c r="J243" s="47" t="s">
        <v>58</v>
      </c>
      <c r="K243" s="53" t="s">
        <v>58</v>
      </c>
      <c r="L243" s="53" t="s">
        <v>58</v>
      </c>
      <c r="M243" s="53">
        <v>44.858092999999997</v>
      </c>
      <c r="N243" s="53">
        <v>70.815186000000011</v>
      </c>
      <c r="O243" s="28" t="s">
        <v>58</v>
      </c>
      <c r="P243" s="47" t="s">
        <v>58</v>
      </c>
      <c r="Q243" s="53" t="s">
        <v>58</v>
      </c>
      <c r="R243" s="53" t="s">
        <v>58</v>
      </c>
      <c r="S243" s="53">
        <v>-9.5072139999999994</v>
      </c>
      <c r="T243" s="53">
        <v>117.747715</v>
      </c>
      <c r="U243" s="28" t="s">
        <v>58</v>
      </c>
      <c r="V243" s="29" t="s">
        <v>58</v>
      </c>
      <c r="W243" s="27"/>
      <c r="X243" s="27" t="s">
        <v>81</v>
      </c>
      <c r="Y243" s="27"/>
      <c r="Z243" s="27"/>
      <c r="AA243" s="30">
        <v>5823.2</v>
      </c>
      <c r="AB243" s="31"/>
      <c r="AC243" s="31">
        <v>184.83006900000001</v>
      </c>
      <c r="AD243" s="31">
        <v>132.85082</v>
      </c>
      <c r="AE243" s="31">
        <v>141.854646</v>
      </c>
      <c r="AF243" s="31"/>
      <c r="AG243" s="31">
        <v>47.875261000000002</v>
      </c>
      <c r="AH243" s="31"/>
      <c r="AI243" s="31">
        <v>11.674709</v>
      </c>
      <c r="AJ243" s="31">
        <v>36.076369</v>
      </c>
      <c r="AK243" s="31">
        <v>56.390273999999998</v>
      </c>
      <c r="AL243" s="31">
        <v>47.560813000000003</v>
      </c>
      <c r="AM243" s="31"/>
      <c r="AN243" s="31">
        <v>32.323641000000002</v>
      </c>
      <c r="AO243" s="31"/>
      <c r="AP243" s="31">
        <v>4.9298169999999999</v>
      </c>
      <c r="AQ243" s="31">
        <v>38.448212999999981</v>
      </c>
      <c r="AR243" s="31">
        <v>50.706865000000001</v>
      </c>
      <c r="AS243" s="31">
        <v>42.229577999999997</v>
      </c>
      <c r="AT243" s="31"/>
      <c r="AU243" s="31">
        <v>93.19493700000001</v>
      </c>
      <c r="AV243" s="31"/>
      <c r="AW243" s="31">
        <v>44.858092999999997</v>
      </c>
      <c r="AX243" s="31">
        <v>77.258136999999991</v>
      </c>
      <c r="AY243" s="31">
        <v>87.691697000000005</v>
      </c>
      <c r="AZ243" s="31">
        <v>70.815186000000011</v>
      </c>
      <c r="BA243" s="31"/>
      <c r="BB243" s="31">
        <v>118.075198</v>
      </c>
      <c r="BC243" s="31"/>
      <c r="BD243" s="31">
        <v>-9.5072139999999994</v>
      </c>
      <c r="BE243" s="31">
        <v>-10.708793000000014</v>
      </c>
      <c r="BF243" s="31">
        <v>63.218725999999997</v>
      </c>
      <c r="BG243" s="31">
        <v>117.747715</v>
      </c>
      <c r="BH243" s="30"/>
      <c r="BI243" s="30">
        <v>1274.9758910000003</v>
      </c>
      <c r="BJ243" s="30">
        <v>1332.1807189999997</v>
      </c>
      <c r="BK243" s="30">
        <v>1316.410216</v>
      </c>
      <c r="BL243" s="30">
        <v>1307.1155410000001</v>
      </c>
      <c r="BM243" s="30"/>
      <c r="BN243" s="30"/>
      <c r="BO243" s="30">
        <v>1717.685827</v>
      </c>
      <c r="BP243" s="30">
        <v>1973.861791</v>
      </c>
      <c r="BQ243" s="30">
        <v>1963.238801</v>
      </c>
      <c r="BR243" s="30">
        <v>1924.8450809999999</v>
      </c>
      <c r="BS243" s="30"/>
      <c r="BT243" s="31">
        <v>51.386661000000004</v>
      </c>
      <c r="BU243" s="31">
        <v>31.085886000000002</v>
      </c>
      <c r="BV243" s="31">
        <v>19.350588000000002</v>
      </c>
      <c r="BW243" s="31"/>
      <c r="BX243" s="27">
        <v>175.25134700000001</v>
      </c>
      <c r="BZ243" s="27">
        <v>258.14477099999999</v>
      </c>
      <c r="CB243" s="27">
        <v>474.43872600000003</v>
      </c>
      <c r="CD243" s="27">
        <v>160.75043399999998</v>
      </c>
      <c r="CE243" s="27">
        <v>170.58513099999999</v>
      </c>
      <c r="CF243" s="27">
        <v>257.27602000000007</v>
      </c>
      <c r="CG243" s="27">
        <v>474.43872600000003</v>
      </c>
      <c r="CI243" s="27">
        <v>280.62311299999999</v>
      </c>
      <c r="CJ243" s="27">
        <v>231.85715800000003</v>
      </c>
      <c r="CK243" s="27">
        <v>231.85715800000003</v>
      </c>
      <c r="CL243" s="27">
        <v>175.25134700000001</v>
      </c>
    </row>
    <row r="244" spans="1:90" ht="16.5" customHeight="1" x14ac:dyDescent="0.25">
      <c r="A244" s="50"/>
      <c r="B244" s="27" t="s">
        <v>325</v>
      </c>
      <c r="C244" s="51" t="s">
        <v>79</v>
      </c>
      <c r="D244" s="52" t="s">
        <v>34</v>
      </c>
      <c r="E244" s="53" t="s">
        <v>58</v>
      </c>
      <c r="F244" s="53"/>
      <c r="G244" s="53">
        <v>119.463469</v>
      </c>
      <c r="H244" s="53">
        <v>121.97890200000001</v>
      </c>
      <c r="I244" s="28" t="s">
        <v>58</v>
      </c>
      <c r="J244" s="47" t="s">
        <v>58</v>
      </c>
      <c r="K244" s="53" t="s">
        <v>58</v>
      </c>
      <c r="L244" s="53" t="s">
        <v>58</v>
      </c>
      <c r="M244" s="53">
        <v>-131.14781299999999</v>
      </c>
      <c r="N244" s="53">
        <v>-50.52765800000001</v>
      </c>
      <c r="O244" s="28" t="s">
        <v>58</v>
      </c>
      <c r="P244" s="47" t="s">
        <v>58</v>
      </c>
      <c r="Q244" s="53" t="s">
        <v>58</v>
      </c>
      <c r="R244" s="53" t="s">
        <v>58</v>
      </c>
      <c r="S244" s="53">
        <v>-148.88476600000001</v>
      </c>
      <c r="T244" s="53">
        <v>-64.881865000000005</v>
      </c>
      <c r="U244" s="28" t="s">
        <v>58</v>
      </c>
      <c r="V244" s="29" t="s">
        <v>58</v>
      </c>
      <c r="W244" s="27"/>
      <c r="X244" s="27" t="s">
        <v>81</v>
      </c>
      <c r="Y244" s="27"/>
      <c r="Z244" s="27"/>
      <c r="AA244" s="30">
        <v>2575.1999999999998</v>
      </c>
      <c r="AB244" s="31"/>
      <c r="AC244" s="31">
        <v>229.99723399999999</v>
      </c>
      <c r="AD244" s="31">
        <v>133.66458300000005</v>
      </c>
      <c r="AE244" s="31">
        <v>121.65792399999999</v>
      </c>
      <c r="AF244" s="31"/>
      <c r="AG244" s="31">
        <v>-24.101899000000003</v>
      </c>
      <c r="AH244" s="31"/>
      <c r="AI244" s="31">
        <v>-46.472161</v>
      </c>
      <c r="AJ244" s="31">
        <v>-50.701765999999992</v>
      </c>
      <c r="AK244" s="31">
        <v>-66.179293999999999</v>
      </c>
      <c r="AL244" s="31">
        <v>-13.730069</v>
      </c>
      <c r="AM244" s="31"/>
      <c r="AN244" s="31">
        <v>-110.37313800000001</v>
      </c>
      <c r="AO244" s="31"/>
      <c r="AP244" s="31">
        <v>-134.36503999999999</v>
      </c>
      <c r="AQ244" s="31">
        <v>-100.71012199999998</v>
      </c>
      <c r="AR244" s="31">
        <v>-127.528373</v>
      </c>
      <c r="AS244" s="31">
        <v>-53.916119000000002</v>
      </c>
      <c r="AT244" s="31"/>
      <c r="AU244" s="31">
        <v>-101.81556900000001</v>
      </c>
      <c r="AV244" s="31"/>
      <c r="AW244" s="31">
        <v>-131.14781299999999</v>
      </c>
      <c r="AX244" s="31">
        <v>-97.196133999999986</v>
      </c>
      <c r="AY244" s="31">
        <v>-123.86993999999999</v>
      </c>
      <c r="AZ244" s="31">
        <v>-50.52765800000001</v>
      </c>
      <c r="BA244" s="31"/>
      <c r="BB244" s="31">
        <v>-126.31714100000001</v>
      </c>
      <c r="BC244" s="31"/>
      <c r="BD244" s="31">
        <v>-148.88476600000001</v>
      </c>
      <c r="BE244" s="31">
        <v>342.80824299999995</v>
      </c>
      <c r="BF244" s="31">
        <v>-98.720068999999995</v>
      </c>
      <c r="BG244" s="31">
        <v>-64.881865000000005</v>
      </c>
      <c r="BH244" s="30">
        <v>6.8166610000000016</v>
      </c>
      <c r="BI244" s="30">
        <v>8.2584109999999988</v>
      </c>
      <c r="BJ244" s="30">
        <v>18.345072999999999</v>
      </c>
      <c r="BK244" s="30">
        <v>16.564579999999999</v>
      </c>
      <c r="BL244" s="30">
        <v>-7.7716360000000009</v>
      </c>
      <c r="BM244" s="30"/>
      <c r="BN244" s="30">
        <v>619.09575400000006</v>
      </c>
      <c r="BO244" s="30">
        <v>781.59732799999995</v>
      </c>
      <c r="BP244" s="30">
        <v>685.34016699999995</v>
      </c>
      <c r="BQ244" s="30">
        <v>1835.7506289999999</v>
      </c>
      <c r="BR244" s="30">
        <v>1716.058164</v>
      </c>
      <c r="BS244" s="30"/>
      <c r="BT244" s="31">
        <v>116.11944199999999</v>
      </c>
      <c r="BU244" s="31">
        <v>-47.021330999999989</v>
      </c>
      <c r="BV244" s="31">
        <v>-38.435575999999998</v>
      </c>
      <c r="BW244" s="31">
        <v>-25.304483999999988</v>
      </c>
      <c r="BX244" s="27">
        <v>-134.42926</v>
      </c>
      <c r="BZ244" s="27">
        <v>-322.881643</v>
      </c>
      <c r="CB244" s="27">
        <v>-21.435406</v>
      </c>
      <c r="CD244" s="27">
        <v>30.321542999999977</v>
      </c>
      <c r="CE244" s="27">
        <v>117.77103299999999</v>
      </c>
      <c r="CF244" s="27">
        <v>-71.163727999999992</v>
      </c>
      <c r="CG244" s="27">
        <v>-21.435406</v>
      </c>
      <c r="CI244" s="27">
        <v>-402.74154499999997</v>
      </c>
      <c r="CJ244" s="27">
        <v>-211.27786900000001</v>
      </c>
      <c r="CK244" s="27">
        <v>-211.27786900000001</v>
      </c>
      <c r="CL244" s="27">
        <v>-134.42926</v>
      </c>
    </row>
    <row r="245" spans="1:90" ht="16.5" customHeight="1" x14ac:dyDescent="0.25">
      <c r="A245" s="50"/>
      <c r="B245" s="27" t="s">
        <v>326</v>
      </c>
      <c r="C245" s="51" t="s">
        <v>79</v>
      </c>
      <c r="D245" s="52" t="s">
        <v>538</v>
      </c>
      <c r="E245" s="53" t="s">
        <v>58</v>
      </c>
      <c r="F245" s="53"/>
      <c r="G245" s="53">
        <v>597.16200000000003</v>
      </c>
      <c r="H245" s="53">
        <v>522.96</v>
      </c>
      <c r="I245" s="28" t="s">
        <v>58</v>
      </c>
      <c r="J245" s="47" t="s">
        <v>58</v>
      </c>
      <c r="K245" s="53" t="s">
        <v>58</v>
      </c>
      <c r="L245" s="53" t="s">
        <v>58</v>
      </c>
      <c r="M245" s="53" t="s">
        <v>58</v>
      </c>
      <c r="N245" s="53" t="s">
        <v>58</v>
      </c>
      <c r="O245" s="28" t="s">
        <v>58</v>
      </c>
      <c r="P245" s="47" t="s">
        <v>58</v>
      </c>
      <c r="Q245" s="53" t="s">
        <v>58</v>
      </c>
      <c r="R245" s="53" t="s">
        <v>58</v>
      </c>
      <c r="S245" s="53">
        <v>544.23299999999995</v>
      </c>
      <c r="T245" s="53">
        <v>394.91899999999998</v>
      </c>
      <c r="U245" s="28" t="s">
        <v>58</v>
      </c>
      <c r="V245" s="29" t="s">
        <v>58</v>
      </c>
      <c r="W245" s="27"/>
      <c r="X245" s="27" t="s">
        <v>81</v>
      </c>
      <c r="Y245" s="27"/>
      <c r="Z245" s="27"/>
      <c r="AA245" s="30">
        <v>7654</v>
      </c>
      <c r="AB245" s="31"/>
      <c r="AC245" s="31">
        <v>1251.4469999999999</v>
      </c>
      <c r="AD245" s="31">
        <v>427.82799999999975</v>
      </c>
      <c r="AE245" s="31">
        <v>440.21499999999997</v>
      </c>
      <c r="AF245" s="31"/>
      <c r="AG245" s="31"/>
      <c r="AH245" s="31"/>
      <c r="AI245" s="31"/>
      <c r="AJ245" s="31"/>
      <c r="AK245" s="31"/>
      <c r="AL245" s="31"/>
      <c r="AM245" s="31"/>
      <c r="AN245" s="31"/>
      <c r="AO245" s="31"/>
      <c r="AP245" s="31"/>
      <c r="AQ245" s="31"/>
      <c r="AR245" s="31"/>
      <c r="AS245" s="31"/>
      <c r="AT245" s="31"/>
      <c r="AU245" s="31"/>
      <c r="AV245" s="31"/>
      <c r="AW245" s="31"/>
      <c r="AX245" s="31"/>
      <c r="AY245" s="31"/>
      <c r="AZ245" s="31"/>
      <c r="BA245" s="31"/>
      <c r="BB245" s="31">
        <v>770.86300000000006</v>
      </c>
      <c r="BC245" s="31"/>
      <c r="BD245" s="31">
        <v>544.23299999999995</v>
      </c>
      <c r="BE245" s="31">
        <v>104.11999999999989</v>
      </c>
      <c r="BF245" s="31">
        <v>443.49</v>
      </c>
      <c r="BG245" s="31">
        <v>394.91899999999998</v>
      </c>
      <c r="BH245" s="30"/>
      <c r="BI245" s="30"/>
      <c r="BJ245" s="30"/>
      <c r="BK245" s="30"/>
      <c r="BL245" s="30"/>
      <c r="BM245" s="30"/>
      <c r="BN245" s="30">
        <v>1405.626</v>
      </c>
      <c r="BO245" s="30">
        <v>1934.855</v>
      </c>
      <c r="BP245" s="30">
        <v>2430.9969999999998</v>
      </c>
      <c r="BQ245" s="30">
        <v>2879.6970000000001</v>
      </c>
      <c r="BR245" s="30">
        <v>3421.9580000000001</v>
      </c>
      <c r="BS245" s="30"/>
      <c r="BT245" s="31">
        <v>335.43100000000004</v>
      </c>
      <c r="BU245" s="31"/>
      <c r="BV245" s="31"/>
      <c r="BW245" s="31"/>
      <c r="CB245" s="27">
        <v>741.87700000000007</v>
      </c>
      <c r="CD245" s="27">
        <v>1486.7619999999999</v>
      </c>
      <c r="CE245" s="27">
        <v>1318.473</v>
      </c>
      <c r="CF245" s="27">
        <v>1169.857</v>
      </c>
      <c r="CG245" s="27">
        <v>741.87700000000007</v>
      </c>
    </row>
    <row r="246" spans="1:90" ht="16.5" customHeight="1" x14ac:dyDescent="0.25">
      <c r="A246" s="50"/>
      <c r="B246" s="27" t="s">
        <v>550</v>
      </c>
      <c r="C246" s="51" t="s">
        <v>79</v>
      </c>
      <c r="D246" s="52" t="s">
        <v>34</v>
      </c>
      <c r="E246" s="53" t="s">
        <v>58</v>
      </c>
      <c r="F246" s="53"/>
      <c r="G246" s="53">
        <v>0</v>
      </c>
      <c r="H246" s="53">
        <v>0</v>
      </c>
      <c r="I246" s="28" t="s">
        <v>58</v>
      </c>
      <c r="J246" s="47" t="s">
        <v>58</v>
      </c>
      <c r="K246" s="53" t="s">
        <v>58</v>
      </c>
      <c r="L246" s="53" t="s">
        <v>58</v>
      </c>
      <c r="M246" s="53">
        <v>-1.237662</v>
      </c>
      <c r="N246" s="53">
        <v>-0.57937200000000011</v>
      </c>
      <c r="O246" s="28" t="s">
        <v>58</v>
      </c>
      <c r="P246" s="47" t="s">
        <v>58</v>
      </c>
      <c r="Q246" s="53" t="s">
        <v>58</v>
      </c>
      <c r="R246" s="53" t="s">
        <v>58</v>
      </c>
      <c r="S246" s="53">
        <v>0.90460499999999999</v>
      </c>
      <c r="T246" s="53">
        <v>-0.42012300000000002</v>
      </c>
      <c r="U246" s="28" t="s">
        <v>58</v>
      </c>
      <c r="V246" s="29" t="s">
        <v>58</v>
      </c>
      <c r="W246" s="27"/>
      <c r="X246" s="27" t="s">
        <v>81</v>
      </c>
      <c r="Y246" s="27"/>
      <c r="Z246" s="27"/>
      <c r="AA246" s="30">
        <v>316.61099999999999</v>
      </c>
      <c r="AB246" s="31"/>
      <c r="AC246" s="31">
        <v>0</v>
      </c>
      <c r="AD246" s="31">
        <v>0</v>
      </c>
      <c r="AE246" s="31">
        <v>0</v>
      </c>
      <c r="AF246" s="31"/>
      <c r="AG246" s="31">
        <v>0</v>
      </c>
      <c r="AH246" s="31"/>
      <c r="AI246" s="31">
        <v>0</v>
      </c>
      <c r="AJ246" s="31">
        <v>0</v>
      </c>
      <c r="AK246" s="31">
        <v>0</v>
      </c>
      <c r="AL246" s="31">
        <v>0</v>
      </c>
      <c r="AM246" s="31"/>
      <c r="AN246" s="31">
        <v>-1.107577</v>
      </c>
      <c r="AO246" s="31"/>
      <c r="AP246" s="31">
        <v>-1.2450870000000001</v>
      </c>
      <c r="AQ246" s="31">
        <v>-0.99167399999999972</v>
      </c>
      <c r="AR246" s="31">
        <v>-0.65263499999999997</v>
      </c>
      <c r="AS246" s="31">
        <v>-0.58308499999999996</v>
      </c>
      <c r="AT246" s="31"/>
      <c r="AU246" s="31">
        <v>-1.09741</v>
      </c>
      <c r="AV246" s="31"/>
      <c r="AW246" s="31">
        <v>-1.237662</v>
      </c>
      <c r="AX246" s="31">
        <v>-0.99167499999999975</v>
      </c>
      <c r="AY246" s="31">
        <v>-0.64892200000000011</v>
      </c>
      <c r="AZ246" s="31">
        <v>-0.57937200000000011</v>
      </c>
      <c r="BA246" s="31"/>
      <c r="BB246" s="31">
        <v>-0.36515199999999998</v>
      </c>
      <c r="BC246" s="31"/>
      <c r="BD246" s="31">
        <v>0.90460499999999999</v>
      </c>
      <c r="BE246" s="31">
        <v>0.41142900000000004</v>
      </c>
      <c r="BF246" s="31">
        <v>-1.5242659999999999</v>
      </c>
      <c r="BG246" s="31">
        <v>-0.42012300000000002</v>
      </c>
      <c r="BH246" s="30">
        <v>-20.252007999999996</v>
      </c>
      <c r="BI246" s="30">
        <v>-5.7696339999999999</v>
      </c>
      <c r="BJ246" s="30">
        <v>-3.8380709999999993</v>
      </c>
      <c r="BK246" s="30">
        <v>-4.4920600000000022</v>
      </c>
      <c r="BL246" s="30">
        <v>-0.6806599999999996</v>
      </c>
      <c r="BM246" s="30"/>
      <c r="BN246" s="30">
        <v>25.468677</v>
      </c>
      <c r="BO246" s="30">
        <v>21.556287999999999</v>
      </c>
      <c r="BP246" s="30">
        <v>20.032022000000001</v>
      </c>
      <c r="BQ246" s="30">
        <v>20.443451</v>
      </c>
      <c r="BR246" s="30">
        <v>21.256171999999999</v>
      </c>
      <c r="BS246" s="30"/>
      <c r="BT246" s="31">
        <v>0</v>
      </c>
      <c r="BU246" s="31">
        <v>-0.51608200000000015</v>
      </c>
      <c r="BV246" s="31">
        <v>-0.61388100000000001</v>
      </c>
      <c r="BW246" s="31">
        <v>-0.70133500000000004</v>
      </c>
      <c r="BX246" s="27">
        <v>-2.2437360000000002</v>
      </c>
      <c r="BZ246" s="27">
        <v>-2.7380069999999996</v>
      </c>
      <c r="CB246" s="27">
        <v>1.6440549999999998</v>
      </c>
      <c r="CD246" s="27">
        <v>-0.628355</v>
      </c>
      <c r="CE246" s="27">
        <v>-1.477989</v>
      </c>
      <c r="CF246" s="27">
        <v>0.20895400000000031</v>
      </c>
      <c r="CG246" s="27">
        <v>1.6440549999999998</v>
      </c>
      <c r="CI246" s="27">
        <v>-3.4576309999999997</v>
      </c>
      <c r="CJ246" s="27">
        <v>-2.3765760000000005</v>
      </c>
      <c r="CK246" s="27">
        <v>-2.3765760000000005</v>
      </c>
      <c r="CL246" s="27">
        <v>-2.2437360000000002</v>
      </c>
    </row>
    <row r="247" spans="1:90" ht="16.5" customHeight="1" x14ac:dyDescent="0.25">
      <c r="A247" s="50"/>
      <c r="B247" s="27" t="s">
        <v>327</v>
      </c>
      <c r="C247" s="51" t="s">
        <v>79</v>
      </c>
      <c r="D247" s="52" t="s">
        <v>34</v>
      </c>
      <c r="E247" s="53" t="s">
        <v>58</v>
      </c>
      <c r="F247" s="53"/>
      <c r="G247" s="53">
        <v>19.003979999999999</v>
      </c>
      <c r="H247" s="53">
        <v>8.2643620000000002</v>
      </c>
      <c r="I247" s="28" t="s">
        <v>58</v>
      </c>
      <c r="J247" s="47" t="s">
        <v>58</v>
      </c>
      <c r="K247" s="53" t="s">
        <v>58</v>
      </c>
      <c r="L247" s="53" t="s">
        <v>58</v>
      </c>
      <c r="M247" s="53">
        <v>0.41287600000000002</v>
      </c>
      <c r="N247" s="53">
        <v>1.068902</v>
      </c>
      <c r="O247" s="28" t="s">
        <v>58</v>
      </c>
      <c r="P247" s="47" t="s">
        <v>58</v>
      </c>
      <c r="Q247" s="53" t="s">
        <v>58</v>
      </c>
      <c r="R247" s="53" t="s">
        <v>58</v>
      </c>
      <c r="S247" s="53">
        <v>4.4721419999999998</v>
      </c>
      <c r="T247" s="53">
        <v>10.492502</v>
      </c>
      <c r="U247" s="28" t="s">
        <v>58</v>
      </c>
      <c r="V247" s="29" t="s">
        <v>58</v>
      </c>
      <c r="W247" s="27"/>
      <c r="X247" s="27" t="s">
        <v>81</v>
      </c>
      <c r="Y247" s="27"/>
      <c r="Z247" s="27"/>
      <c r="AA247" s="30">
        <v>403.75</v>
      </c>
      <c r="AB247" s="31"/>
      <c r="AC247" s="31">
        <v>16.502955</v>
      </c>
      <c r="AD247" s="31">
        <v>13.135390000000001</v>
      </c>
      <c r="AE247" s="31">
        <v>10.653357</v>
      </c>
      <c r="AF247" s="31"/>
      <c r="AG247" s="31">
        <v>9.2714289999999995</v>
      </c>
      <c r="AH247" s="31"/>
      <c r="AI247" s="31">
        <v>11.911057</v>
      </c>
      <c r="AJ247" s="31">
        <v>7.293978000000001</v>
      </c>
      <c r="AK247" s="31">
        <v>5.952928</v>
      </c>
      <c r="AL247" s="31">
        <v>4.5879490000000001</v>
      </c>
      <c r="AM247" s="31"/>
      <c r="AN247" s="31">
        <v>1.9169149999999999</v>
      </c>
      <c r="AO247" s="31"/>
      <c r="AP247" s="31">
        <v>-0.149752</v>
      </c>
      <c r="AQ247" s="31">
        <v>0.26056500000000016</v>
      </c>
      <c r="AR247" s="31">
        <v>0.28755999999999998</v>
      </c>
      <c r="AS247" s="31">
        <v>0.86873599999999995</v>
      </c>
      <c r="AT247" s="31"/>
      <c r="AU247" s="31">
        <v>2.2936809999999999</v>
      </c>
      <c r="AV247" s="31"/>
      <c r="AW247" s="31">
        <v>0.41287600000000002</v>
      </c>
      <c r="AX247" s="31">
        <v>0.63028600000000012</v>
      </c>
      <c r="AY247" s="31">
        <v>0.38359200000000004</v>
      </c>
      <c r="AZ247" s="31">
        <v>1.068902</v>
      </c>
      <c r="BA247" s="31"/>
      <c r="BB247" s="31">
        <v>8.3710740000000001</v>
      </c>
      <c r="BC247" s="31"/>
      <c r="BD247" s="31">
        <v>4.4721419999999998</v>
      </c>
      <c r="BE247" s="31">
        <v>8.6506680000000014</v>
      </c>
      <c r="BF247" s="31">
        <v>1.3029489999999999</v>
      </c>
      <c r="BG247" s="31">
        <v>10.492502</v>
      </c>
      <c r="BH247" s="30">
        <v>-16.179385</v>
      </c>
      <c r="BI247" s="30">
        <v>-16.110590999999999</v>
      </c>
      <c r="BJ247" s="30">
        <v>-29.574517</v>
      </c>
      <c r="BK247" s="30">
        <v>-24.480485000000002</v>
      </c>
      <c r="BL247" s="30">
        <v>-4.8887719999999995</v>
      </c>
      <c r="BM247" s="30"/>
      <c r="BN247" s="30">
        <v>17.797401000000001</v>
      </c>
      <c r="BO247" s="30">
        <v>32.280813000000002</v>
      </c>
      <c r="BP247" s="30">
        <v>39.076264000000002</v>
      </c>
      <c r="BQ247" s="30">
        <v>49.557153999999997</v>
      </c>
      <c r="BR247" s="30">
        <v>45.925556999999998</v>
      </c>
      <c r="BS247" s="30"/>
      <c r="BT247" s="31">
        <v>6.5960920000000023</v>
      </c>
      <c r="BU247" s="31">
        <v>1.6877059999999999</v>
      </c>
      <c r="BV247" s="31">
        <v>0.85224100000000003</v>
      </c>
      <c r="BW247" s="31">
        <v>7.3338000000000014E-2</v>
      </c>
      <c r="BX247" s="27">
        <v>5.4587750000000002</v>
      </c>
      <c r="BZ247" s="27">
        <v>3.3075590000000004</v>
      </c>
      <c r="CB247" s="27">
        <v>10.735440000000001</v>
      </c>
      <c r="CD247" s="27">
        <v>24.918261000000001</v>
      </c>
      <c r="CE247" s="27">
        <v>18.324691000000001</v>
      </c>
      <c r="CF247" s="27">
        <v>11.088108999999999</v>
      </c>
      <c r="CG247" s="27">
        <v>10.735440000000001</v>
      </c>
      <c r="CI247" s="27">
        <v>2.4956560000000003</v>
      </c>
      <c r="CJ247" s="27">
        <v>4.1546609999999999</v>
      </c>
      <c r="CK247" s="27">
        <v>4.1546609999999999</v>
      </c>
      <c r="CL247" s="27">
        <v>5.4587750000000002</v>
      </c>
    </row>
    <row r="248" spans="1:90" ht="16.5" customHeight="1" x14ac:dyDescent="0.25">
      <c r="A248" s="50"/>
      <c r="B248" s="27" t="s">
        <v>328</v>
      </c>
      <c r="C248" s="51" t="s">
        <v>79</v>
      </c>
      <c r="D248" s="52" t="s">
        <v>34</v>
      </c>
      <c r="E248" s="53" t="s">
        <v>58</v>
      </c>
      <c r="F248" s="53"/>
      <c r="G248" s="53">
        <v>0</v>
      </c>
      <c r="H248" s="53">
        <v>0</v>
      </c>
      <c r="I248" s="28" t="s">
        <v>58</v>
      </c>
      <c r="J248" s="47" t="s">
        <v>58</v>
      </c>
      <c r="K248" s="53" t="s">
        <v>58</v>
      </c>
      <c r="L248" s="53" t="s">
        <v>58</v>
      </c>
      <c r="M248" s="53">
        <v>6.2246129999999988</v>
      </c>
      <c r="N248" s="53">
        <v>-1.267835</v>
      </c>
      <c r="O248" s="28" t="s">
        <v>58</v>
      </c>
      <c r="P248" s="47" t="s">
        <v>58</v>
      </c>
      <c r="Q248" s="53" t="s">
        <v>58</v>
      </c>
      <c r="R248" s="53" t="s">
        <v>58</v>
      </c>
      <c r="S248" s="53">
        <v>4.2274710000000004</v>
      </c>
      <c r="T248" s="53">
        <v>-0.60516000000000003</v>
      </c>
      <c r="U248" s="28" t="s">
        <v>58</v>
      </c>
      <c r="V248" s="29" t="s">
        <v>58</v>
      </c>
      <c r="W248" s="27"/>
      <c r="X248" s="27" t="s">
        <v>81</v>
      </c>
      <c r="Y248" s="27"/>
      <c r="Z248" s="27"/>
      <c r="AA248" s="30">
        <v>289.5</v>
      </c>
      <c r="AB248" s="31"/>
      <c r="AC248" s="31">
        <v>0</v>
      </c>
      <c r="AD248" s="31">
        <v>0.18189200000000003</v>
      </c>
      <c r="AE248" s="31">
        <v>0.214419</v>
      </c>
      <c r="AF248" s="31"/>
      <c r="AG248" s="31">
        <v>0</v>
      </c>
      <c r="AH248" s="31"/>
      <c r="AI248" s="31">
        <v>7.928318</v>
      </c>
      <c r="AJ248" s="31">
        <v>0.18189200000000003</v>
      </c>
      <c r="AK248" s="31">
        <v>0.214419</v>
      </c>
      <c r="AL248" s="31">
        <v>0</v>
      </c>
      <c r="AM248" s="31"/>
      <c r="AN248" s="31">
        <v>-2.086789</v>
      </c>
      <c r="AO248" s="31"/>
      <c r="AP248" s="31">
        <v>6.2206759999999992</v>
      </c>
      <c r="AQ248" s="31">
        <v>-0.68628900000000037</v>
      </c>
      <c r="AR248" s="31">
        <v>-0.85317200000000004</v>
      </c>
      <c r="AS248" s="31">
        <v>-1.295426</v>
      </c>
      <c r="AT248" s="31"/>
      <c r="AU248" s="31">
        <v>-2.0315639999999999</v>
      </c>
      <c r="AV248" s="31"/>
      <c r="AW248" s="31">
        <v>6.2246129999999988</v>
      </c>
      <c r="AX248" s="31">
        <v>-0.70610300000000037</v>
      </c>
      <c r="AY248" s="31">
        <v>-0.87631099999999984</v>
      </c>
      <c r="AZ248" s="31">
        <v>-1.267835</v>
      </c>
      <c r="BA248" s="31"/>
      <c r="BB248" s="31">
        <v>-1.8413060000000001</v>
      </c>
      <c r="BC248" s="31"/>
      <c r="BD248" s="31">
        <v>4.2274710000000004</v>
      </c>
      <c r="BE248" s="31">
        <v>57.767555999999999</v>
      </c>
      <c r="BF248" s="31">
        <v>2.4478049999999998</v>
      </c>
      <c r="BG248" s="31">
        <v>-0.60516000000000003</v>
      </c>
      <c r="BH248" s="30">
        <v>-10.520118999999999</v>
      </c>
      <c r="BI248" s="30">
        <v>1.1637909999999998</v>
      </c>
      <c r="BJ248" s="30">
        <v>-3.015307</v>
      </c>
      <c r="BK248" s="30">
        <v>3.684958</v>
      </c>
      <c r="BL248" s="30">
        <v>8.7949319999999993</v>
      </c>
      <c r="BM248" s="30"/>
      <c r="BN248" s="30">
        <v>15.201814000000001</v>
      </c>
      <c r="BO248" s="30">
        <v>56.657072999999997</v>
      </c>
      <c r="BP248" s="30">
        <v>59.064678000000001</v>
      </c>
      <c r="BQ248" s="30">
        <v>116.52162199999999</v>
      </c>
      <c r="BR248" s="30">
        <v>120.57323700000001</v>
      </c>
      <c r="BS248" s="30"/>
      <c r="BT248" s="31">
        <v>0.9286249999999967</v>
      </c>
      <c r="BU248" s="31">
        <v>-1.7193999999999998</v>
      </c>
      <c r="BV248" s="31">
        <v>1.2788450000000018</v>
      </c>
      <c r="BW248" s="31">
        <v>7.0079269999999978</v>
      </c>
      <c r="BX248" s="27">
        <v>-12.780348999999999</v>
      </c>
      <c r="BZ248" s="27">
        <v>-3.6139780000000004</v>
      </c>
      <c r="CB248" s="27">
        <v>2.5687899999999999</v>
      </c>
      <c r="CD248" s="27">
        <v>63.837671999999998</v>
      </c>
      <c r="CE248" s="27">
        <v>58.374054999999998</v>
      </c>
      <c r="CF248" s="27">
        <v>5.5714700000000006</v>
      </c>
      <c r="CG248" s="27">
        <v>2.5687899999999999</v>
      </c>
      <c r="CI248" s="27">
        <v>3.374363999999999</v>
      </c>
      <c r="CJ248" s="27">
        <v>-11.93726</v>
      </c>
      <c r="CK248" s="27">
        <v>-11.93726</v>
      </c>
      <c r="CL248" s="27">
        <v>-12.780348999999999</v>
      </c>
    </row>
    <row r="249" spans="1:90" ht="16.5" customHeight="1" x14ac:dyDescent="0.25">
      <c r="A249" s="50"/>
      <c r="B249" s="27" t="s">
        <v>329</v>
      </c>
      <c r="C249" s="51" t="s">
        <v>79</v>
      </c>
      <c r="D249" s="52" t="s">
        <v>34</v>
      </c>
      <c r="E249" s="53" t="s">
        <v>58</v>
      </c>
      <c r="F249" s="53"/>
      <c r="G249" s="53">
        <v>318.96474899999998</v>
      </c>
      <c r="H249" s="53">
        <v>324.52381500000001</v>
      </c>
      <c r="I249" s="28" t="s">
        <v>58</v>
      </c>
      <c r="J249" s="47" t="s">
        <v>58</v>
      </c>
      <c r="K249" s="53" t="s">
        <v>58</v>
      </c>
      <c r="L249" s="53" t="s">
        <v>58</v>
      </c>
      <c r="M249" s="53">
        <v>12.685051</v>
      </c>
      <c r="N249" s="53">
        <v>75.287212999999994</v>
      </c>
      <c r="O249" s="28" t="s">
        <v>58</v>
      </c>
      <c r="P249" s="47" t="s">
        <v>58</v>
      </c>
      <c r="Q249" s="53" t="s">
        <v>58</v>
      </c>
      <c r="R249" s="53" t="s">
        <v>58</v>
      </c>
      <c r="S249" s="53">
        <v>-4.6055679999999999</v>
      </c>
      <c r="T249" s="53">
        <v>36.967193999999999</v>
      </c>
      <c r="U249" s="28" t="s">
        <v>58</v>
      </c>
      <c r="V249" s="29" t="s">
        <v>58</v>
      </c>
      <c r="W249" s="27"/>
      <c r="X249" s="27" t="s">
        <v>81</v>
      </c>
      <c r="Y249" s="27"/>
      <c r="Z249" s="27"/>
      <c r="AA249" s="30">
        <v>1157.8589117799002</v>
      </c>
      <c r="AB249" s="31"/>
      <c r="AC249" s="31">
        <v>578.53550199999995</v>
      </c>
      <c r="AD249" s="31">
        <v>385.02091499999983</v>
      </c>
      <c r="AE249" s="31">
        <v>350.90920699999998</v>
      </c>
      <c r="AF249" s="31"/>
      <c r="AG249" s="31">
        <v>188.59139099999999</v>
      </c>
      <c r="AH249" s="31"/>
      <c r="AI249" s="31">
        <v>61.064213000000009</v>
      </c>
      <c r="AJ249" s="31">
        <v>89.53992199999999</v>
      </c>
      <c r="AK249" s="31">
        <v>100.602448</v>
      </c>
      <c r="AL249" s="31">
        <v>110.933744</v>
      </c>
      <c r="AM249" s="31"/>
      <c r="AN249" s="31">
        <v>108.66272600000001</v>
      </c>
      <c r="AO249" s="31"/>
      <c r="AP249" s="31">
        <v>-0.99768400000000002</v>
      </c>
      <c r="AQ249" s="31">
        <v>25.329295000000002</v>
      </c>
      <c r="AR249" s="31">
        <v>49.857404000000002</v>
      </c>
      <c r="AS249" s="31">
        <v>67.641177999999996</v>
      </c>
      <c r="AT249" s="31"/>
      <c r="AU249" s="31">
        <v>122.604089</v>
      </c>
      <c r="AV249" s="31"/>
      <c r="AW249" s="31">
        <v>12.685051</v>
      </c>
      <c r="AX249" s="31">
        <v>35.730446000000001</v>
      </c>
      <c r="AY249" s="31">
        <v>57.430451999999988</v>
      </c>
      <c r="AZ249" s="31">
        <v>75.287212999999994</v>
      </c>
      <c r="BA249" s="31"/>
      <c r="BB249" s="31">
        <v>74.633904999999999</v>
      </c>
      <c r="BC249" s="31"/>
      <c r="BD249" s="31">
        <v>-4.6055679999999999</v>
      </c>
      <c r="BE249" s="31">
        <v>142.64376099999998</v>
      </c>
      <c r="BF249" s="31">
        <v>50.933753000000003</v>
      </c>
      <c r="BG249" s="31">
        <v>36.967193999999999</v>
      </c>
      <c r="BH249" s="30">
        <v>-228.620327</v>
      </c>
      <c r="BI249" s="30">
        <v>-29.441438000000002</v>
      </c>
      <c r="BJ249" s="30">
        <v>8.3363269999999972</v>
      </c>
      <c r="BK249" s="30">
        <v>33.017218</v>
      </c>
      <c r="BL249" s="30">
        <v>144.88835599999999</v>
      </c>
      <c r="BM249" s="30"/>
      <c r="BN249" s="30">
        <v>529.37478199999998</v>
      </c>
      <c r="BO249" s="30">
        <v>882.89342199999999</v>
      </c>
      <c r="BP249" s="30">
        <v>952.54798200000005</v>
      </c>
      <c r="BQ249" s="30">
        <v>1373.4516100000001</v>
      </c>
      <c r="BR249" s="30">
        <v>1222.297264</v>
      </c>
      <c r="BS249" s="30"/>
      <c r="BT249" s="31">
        <v>194.07318399999997</v>
      </c>
      <c r="BU249" s="31">
        <v>18.412188</v>
      </c>
      <c r="BV249" s="31">
        <v>15.651789000000003</v>
      </c>
      <c r="BW249" s="31">
        <v>8.0901490000000003</v>
      </c>
      <c r="BX249" s="27">
        <v>172.07268399999998</v>
      </c>
      <c r="BZ249" s="27">
        <v>215.76498699999999</v>
      </c>
      <c r="CB249" s="27">
        <v>201.86809000000005</v>
      </c>
      <c r="CD249" s="27">
        <v>225.93913999999998</v>
      </c>
      <c r="CE249" s="27">
        <v>268.21141899999998</v>
      </c>
      <c r="CF249" s="27">
        <v>221.15052300000002</v>
      </c>
      <c r="CG249" s="27">
        <v>201.86809000000005</v>
      </c>
      <c r="CI249" s="27">
        <v>181.13316200000003</v>
      </c>
      <c r="CJ249" s="27">
        <v>211.090948</v>
      </c>
      <c r="CK249" s="27">
        <v>211.090948</v>
      </c>
      <c r="CL249" s="27">
        <v>172.07268399999998</v>
      </c>
    </row>
    <row r="250" spans="1:90" ht="16.5" customHeight="1" x14ac:dyDescent="0.25">
      <c r="A250" s="50"/>
      <c r="B250" s="27" t="s">
        <v>330</v>
      </c>
      <c r="C250" s="51" t="s">
        <v>79</v>
      </c>
      <c r="D250" s="52" t="s">
        <v>34</v>
      </c>
      <c r="E250" s="53" t="s">
        <v>58</v>
      </c>
      <c r="F250" s="53"/>
      <c r="G250" s="53">
        <v>53.347312000000002</v>
      </c>
      <c r="H250" s="53">
        <v>34.599687000000003</v>
      </c>
      <c r="I250" s="28" t="s">
        <v>58</v>
      </c>
      <c r="J250" s="47" t="s">
        <v>58</v>
      </c>
      <c r="K250" s="53" t="s">
        <v>58</v>
      </c>
      <c r="L250" s="53" t="s">
        <v>58</v>
      </c>
      <c r="M250" s="53">
        <v>-3.0323319999999998</v>
      </c>
      <c r="N250" s="53">
        <v>-2.0801490000000005</v>
      </c>
      <c r="O250" s="28" t="s">
        <v>58</v>
      </c>
      <c r="P250" s="47" t="s">
        <v>58</v>
      </c>
      <c r="Q250" s="53" t="s">
        <v>58</v>
      </c>
      <c r="R250" s="53" t="s">
        <v>58</v>
      </c>
      <c r="S250" s="53">
        <v>2.3013409999999999</v>
      </c>
      <c r="T250" s="53">
        <v>5.328735</v>
      </c>
      <c r="U250" s="28" t="s">
        <v>58</v>
      </c>
      <c r="V250" s="29" t="s">
        <v>58</v>
      </c>
      <c r="W250" s="27"/>
      <c r="X250" s="27" t="s">
        <v>81</v>
      </c>
      <c r="Y250" s="27"/>
      <c r="Z250" s="27"/>
      <c r="AA250" s="30">
        <v>3318.68</v>
      </c>
      <c r="AB250" s="31"/>
      <c r="AC250" s="31">
        <v>64.986050000000006</v>
      </c>
      <c r="AD250" s="31">
        <v>54.120639999999995</v>
      </c>
      <c r="AE250" s="31">
        <v>51.184916000000001</v>
      </c>
      <c r="AF250" s="31"/>
      <c r="AG250" s="31">
        <v>6.6174090000000003</v>
      </c>
      <c r="AH250" s="31"/>
      <c r="AI250" s="31">
        <v>3.374422</v>
      </c>
      <c r="AJ250" s="31">
        <v>8.2668210000000002</v>
      </c>
      <c r="AK250" s="31">
        <v>13.706435000000001</v>
      </c>
      <c r="AL250" s="31">
        <v>1.6707129999999999</v>
      </c>
      <c r="AM250" s="31"/>
      <c r="AN250" s="31">
        <v>-2.8666040000000002</v>
      </c>
      <c r="AO250" s="31"/>
      <c r="AP250" s="31">
        <v>-4.9858729999999998</v>
      </c>
      <c r="AQ250" s="31">
        <v>2.4925789999999992</v>
      </c>
      <c r="AR250" s="31">
        <v>7.4636149999999999</v>
      </c>
      <c r="AS250" s="31">
        <v>-3.316309</v>
      </c>
      <c r="AT250" s="31"/>
      <c r="AU250" s="31">
        <v>-0.42581500000000005</v>
      </c>
      <c r="AV250" s="31"/>
      <c r="AW250" s="31">
        <v>-3.0323319999999998</v>
      </c>
      <c r="AX250" s="31">
        <v>4.1353419999999996</v>
      </c>
      <c r="AY250" s="31">
        <v>8.9697279999999999</v>
      </c>
      <c r="AZ250" s="31">
        <v>-2.0801490000000005</v>
      </c>
      <c r="BA250" s="31"/>
      <c r="BB250" s="31">
        <v>9.3493499999999994</v>
      </c>
      <c r="BC250" s="31"/>
      <c r="BD250" s="31">
        <v>2.3013409999999999</v>
      </c>
      <c r="BE250" s="31">
        <v>17.349337999999996</v>
      </c>
      <c r="BF250" s="31">
        <v>8.9012349999999998</v>
      </c>
      <c r="BG250" s="31">
        <v>5.328735</v>
      </c>
      <c r="BH250" s="30"/>
      <c r="BI250" s="30">
        <v>-142.80157300000002</v>
      </c>
      <c r="BJ250" s="30">
        <v>-144.92421200000001</v>
      </c>
      <c r="BK250" s="30">
        <v>-165.71178399999999</v>
      </c>
      <c r="BL250" s="30">
        <v>-142.28286500000002</v>
      </c>
      <c r="BM250" s="30"/>
      <c r="BN250" s="30"/>
      <c r="BO250" s="30">
        <v>166.35570000000001</v>
      </c>
      <c r="BP250" s="30">
        <v>170.74983700000001</v>
      </c>
      <c r="BQ250" s="30">
        <v>193.476493</v>
      </c>
      <c r="BR250" s="30">
        <v>192.553293</v>
      </c>
      <c r="BS250" s="30"/>
      <c r="BT250" s="31">
        <v>33.710474000000005</v>
      </c>
      <c r="BU250" s="31">
        <v>-9.3495999999998691E-2</v>
      </c>
      <c r="BV250" s="31">
        <v>15.535872000000001</v>
      </c>
      <c r="BW250" s="31">
        <v>2.7215630000000002</v>
      </c>
      <c r="BX250" s="27">
        <v>-5.1042119999999995</v>
      </c>
      <c r="BZ250" s="27">
        <v>12.679254999999999</v>
      </c>
      <c r="CB250" s="27">
        <v>11.746714000000003</v>
      </c>
      <c r="CD250" s="27">
        <v>33.880648999999998</v>
      </c>
      <c r="CE250" s="27">
        <v>35.599922999999997</v>
      </c>
      <c r="CF250" s="27">
        <v>20.372700999999999</v>
      </c>
      <c r="CG250" s="27">
        <v>11.746714000000003</v>
      </c>
      <c r="CI250" s="27">
        <v>7.9925889999999997</v>
      </c>
      <c r="CJ250" s="27">
        <v>3.9590120000000004</v>
      </c>
      <c r="CK250" s="27">
        <v>3.9590120000000004</v>
      </c>
      <c r="CL250" s="27">
        <v>-5.1042119999999995</v>
      </c>
    </row>
    <row r="251" spans="1:90" ht="16.5" customHeight="1" x14ac:dyDescent="0.25">
      <c r="A251" s="50"/>
      <c r="B251" s="27" t="s">
        <v>331</v>
      </c>
      <c r="C251" s="51" t="s">
        <v>79</v>
      </c>
      <c r="D251" s="52" t="s">
        <v>34</v>
      </c>
      <c r="E251" s="53" t="s">
        <v>58</v>
      </c>
      <c r="F251" s="53"/>
      <c r="G251" s="53">
        <v>348.04914100000002</v>
      </c>
      <c r="H251" s="53">
        <v>257.30946799999998</v>
      </c>
      <c r="I251" s="28" t="s">
        <v>58</v>
      </c>
      <c r="J251" s="47" t="s">
        <v>58</v>
      </c>
      <c r="K251" s="53" t="s">
        <v>58</v>
      </c>
      <c r="L251" s="53" t="s">
        <v>58</v>
      </c>
      <c r="M251" s="53">
        <v>22.989982000000001</v>
      </c>
      <c r="N251" s="53">
        <v>25.233705</v>
      </c>
      <c r="O251" s="28" t="s">
        <v>58</v>
      </c>
      <c r="P251" s="47" t="s">
        <v>58</v>
      </c>
      <c r="Q251" s="53" t="s">
        <v>58</v>
      </c>
      <c r="R251" s="53" t="s">
        <v>58</v>
      </c>
      <c r="S251" s="53">
        <v>10.624154000000001</v>
      </c>
      <c r="T251" s="53">
        <v>26.070164999999999</v>
      </c>
      <c r="U251" s="28" t="s">
        <v>58</v>
      </c>
      <c r="V251" s="29" t="s">
        <v>58</v>
      </c>
      <c r="W251" s="27"/>
      <c r="X251" s="27" t="s">
        <v>81</v>
      </c>
      <c r="Y251" s="27"/>
      <c r="Z251" s="27"/>
      <c r="AA251" s="30">
        <v>690.48500000000001</v>
      </c>
      <c r="AB251" s="31"/>
      <c r="AC251" s="31">
        <v>479.98131000000001</v>
      </c>
      <c r="AD251" s="31">
        <v>366.12051000000008</v>
      </c>
      <c r="AE251" s="31">
        <v>303.47367100000002</v>
      </c>
      <c r="AF251" s="31"/>
      <c r="AG251" s="31">
        <v>64.368860999999995</v>
      </c>
      <c r="AH251" s="31"/>
      <c r="AI251" s="31">
        <v>45.221525</v>
      </c>
      <c r="AJ251" s="31">
        <v>36.675004000000015</v>
      </c>
      <c r="AK251" s="31">
        <v>44.717005</v>
      </c>
      <c r="AL251" s="31">
        <v>34.734188000000003</v>
      </c>
      <c r="AM251" s="31"/>
      <c r="AN251" s="31">
        <v>41.773536</v>
      </c>
      <c r="AO251" s="31"/>
      <c r="AP251" s="31">
        <v>19.813502</v>
      </c>
      <c r="AQ251" s="31">
        <v>22.103156999999996</v>
      </c>
      <c r="AR251" s="31">
        <v>32.695619999999998</v>
      </c>
      <c r="AS251" s="31">
        <v>23.455615999999999</v>
      </c>
      <c r="AT251" s="31"/>
      <c r="AU251" s="31">
        <v>45.157954000000004</v>
      </c>
      <c r="AV251" s="31"/>
      <c r="AW251" s="31">
        <v>22.989982000000001</v>
      </c>
      <c r="AX251" s="31">
        <v>25.330962999999997</v>
      </c>
      <c r="AY251" s="31">
        <v>35.276482000000001</v>
      </c>
      <c r="AZ251" s="31">
        <v>25.233705</v>
      </c>
      <c r="BA251" s="31"/>
      <c r="BB251" s="31">
        <v>40.119062</v>
      </c>
      <c r="BC251" s="31"/>
      <c r="BD251" s="31">
        <v>10.624154000000001</v>
      </c>
      <c r="BE251" s="31">
        <v>141.83621299999999</v>
      </c>
      <c r="BF251" s="31">
        <v>44.156809000000003</v>
      </c>
      <c r="BG251" s="31">
        <v>26.070164999999999</v>
      </c>
      <c r="BH251" s="30">
        <v>4.6593490000000006</v>
      </c>
      <c r="BI251" s="30">
        <v>5.9861360000000019</v>
      </c>
      <c r="BJ251" s="30">
        <v>14.673883999999997</v>
      </c>
      <c r="BK251" s="30">
        <v>16.376199</v>
      </c>
      <c r="BL251" s="30">
        <v>20.132021000000002</v>
      </c>
      <c r="BM251" s="30"/>
      <c r="BN251" s="30">
        <v>430.49927400000001</v>
      </c>
      <c r="BO251" s="30">
        <v>535.08475499999997</v>
      </c>
      <c r="BP251" s="30">
        <v>573.02235399999995</v>
      </c>
      <c r="BQ251" s="30">
        <v>726.04821600000002</v>
      </c>
      <c r="BR251" s="30">
        <v>734.91868799999997</v>
      </c>
      <c r="BS251" s="30"/>
      <c r="BT251" s="31">
        <v>168.99633700000004</v>
      </c>
      <c r="BU251" s="31">
        <v>6.7778969999999976</v>
      </c>
      <c r="BV251" s="31">
        <v>22.503668999999991</v>
      </c>
      <c r="BW251" s="31">
        <v>24.838748000000002</v>
      </c>
      <c r="BX251" s="27">
        <v>64.436233000000001</v>
      </c>
      <c r="BZ251" s="27">
        <v>105.76539899999999</v>
      </c>
      <c r="CB251" s="27">
        <v>111.18280799999999</v>
      </c>
      <c r="CD251" s="27">
        <v>222.68734099999998</v>
      </c>
      <c r="CE251" s="27">
        <v>226.11208399999998</v>
      </c>
      <c r="CF251" s="27">
        <v>152.34092799999999</v>
      </c>
      <c r="CG251" s="27">
        <v>111.18280799999999</v>
      </c>
      <c r="CI251" s="27">
        <v>108.831132</v>
      </c>
      <c r="CJ251" s="27">
        <v>92.934818000000007</v>
      </c>
      <c r="CK251" s="27">
        <v>92.934818000000007</v>
      </c>
      <c r="CL251" s="27">
        <v>64.436233000000001</v>
      </c>
    </row>
    <row r="252" spans="1:90" ht="16.5" customHeight="1" x14ac:dyDescent="0.25">
      <c r="A252" s="50"/>
      <c r="B252" s="27" t="s">
        <v>332</v>
      </c>
      <c r="C252" s="51" t="s">
        <v>79</v>
      </c>
      <c r="D252" s="52" t="s">
        <v>34</v>
      </c>
      <c r="E252" s="53" t="s">
        <v>58</v>
      </c>
      <c r="F252" s="53"/>
      <c r="G252" s="53">
        <v>171.90459799999999</v>
      </c>
      <c r="H252" s="53">
        <v>90.418614000000005</v>
      </c>
      <c r="I252" s="28" t="s">
        <v>58</v>
      </c>
      <c r="J252" s="47" t="s">
        <v>58</v>
      </c>
      <c r="K252" s="53" t="s">
        <v>58</v>
      </c>
      <c r="L252" s="53" t="s">
        <v>58</v>
      </c>
      <c r="M252" s="53">
        <v>-2.4657729999999995</v>
      </c>
      <c r="N252" s="53">
        <v>-9.6170659999999994</v>
      </c>
      <c r="O252" s="28" t="s">
        <v>58</v>
      </c>
      <c r="P252" s="47" t="s">
        <v>58</v>
      </c>
      <c r="Q252" s="53" t="s">
        <v>58</v>
      </c>
      <c r="R252" s="53" t="s">
        <v>58</v>
      </c>
      <c r="S252" s="53">
        <v>7.2249619999999997</v>
      </c>
      <c r="T252" s="53">
        <v>5.8240530000000001</v>
      </c>
      <c r="U252" s="28" t="s">
        <v>58</v>
      </c>
      <c r="V252" s="29" t="s">
        <v>58</v>
      </c>
      <c r="W252" s="27"/>
      <c r="X252" s="27" t="s">
        <v>81</v>
      </c>
      <c r="Y252" s="27"/>
      <c r="Z252" s="27"/>
      <c r="AA252" s="30">
        <v>1000</v>
      </c>
      <c r="AB252" s="31"/>
      <c r="AC252" s="31">
        <v>169.39578900000001</v>
      </c>
      <c r="AD252" s="31">
        <v>192.62570299999999</v>
      </c>
      <c r="AE252" s="31">
        <v>111.530654</v>
      </c>
      <c r="AF252" s="31"/>
      <c r="AG252" s="31">
        <v>25.306128000000001</v>
      </c>
      <c r="AH252" s="31"/>
      <c r="AI252" s="31">
        <v>23.675771999999998</v>
      </c>
      <c r="AJ252" s="31">
        <v>1.7442710000000048</v>
      </c>
      <c r="AK252" s="31">
        <v>6.8967840000000002</v>
      </c>
      <c r="AL252" s="31">
        <v>10.990538000000001</v>
      </c>
      <c r="AM252" s="31"/>
      <c r="AN252" s="31">
        <v>-13.382035999999999</v>
      </c>
      <c r="AO252" s="31"/>
      <c r="AP252" s="31">
        <v>-5.8499369999999997</v>
      </c>
      <c r="AQ252" s="31">
        <v>-44.157396999999996</v>
      </c>
      <c r="AR252" s="31">
        <v>-18.988363</v>
      </c>
      <c r="AS252" s="31">
        <v>-12.367505</v>
      </c>
      <c r="AT252" s="31"/>
      <c r="AU252" s="31">
        <v>-8.1914729999999984</v>
      </c>
      <c r="AV252" s="31"/>
      <c r="AW252" s="31">
        <v>-2.4657729999999995</v>
      </c>
      <c r="AX252" s="31">
        <v>-40.764932999999999</v>
      </c>
      <c r="AY252" s="31">
        <v>-16.333955</v>
      </c>
      <c r="AZ252" s="31">
        <v>-9.6170659999999994</v>
      </c>
      <c r="BA252" s="31"/>
      <c r="BB252" s="31">
        <v>16.172433000000002</v>
      </c>
      <c r="BC252" s="31"/>
      <c r="BD252" s="31">
        <v>7.2249619999999997</v>
      </c>
      <c r="BE252" s="31">
        <v>266.587695</v>
      </c>
      <c r="BF252" s="31">
        <v>-2.7840229999999999</v>
      </c>
      <c r="BG252" s="31">
        <v>5.8240530000000001</v>
      </c>
      <c r="BH252" s="30">
        <v>28.618002000000001</v>
      </c>
      <c r="BI252" s="30">
        <v>-78.947051000000002</v>
      </c>
      <c r="BJ252" s="30">
        <v>-32.429375999999998</v>
      </c>
      <c r="BK252" s="30">
        <v>-59.831743000000003</v>
      </c>
      <c r="BL252" s="30">
        <v>-13.763014999999996</v>
      </c>
      <c r="BM252" s="30"/>
      <c r="BN252" s="30">
        <v>248.40673200000001</v>
      </c>
      <c r="BO252" s="30">
        <v>1004.184156</v>
      </c>
      <c r="BP252" s="30">
        <v>997.70682899999997</v>
      </c>
      <c r="BQ252" s="30">
        <v>1339.3812840000001</v>
      </c>
      <c r="BR252" s="30">
        <v>1340.252369</v>
      </c>
      <c r="BS252" s="30"/>
      <c r="BT252" s="31">
        <v>64.742818</v>
      </c>
      <c r="BU252" s="31">
        <v>-2.5945990000000005</v>
      </c>
      <c r="BV252" s="31">
        <v>-4.576068000000002</v>
      </c>
      <c r="BW252" s="31">
        <v>-2.5564239999999994</v>
      </c>
      <c r="BX252" s="27">
        <v>-22.116623000000001</v>
      </c>
      <c r="BZ252" s="27">
        <v>-65.29036099999999</v>
      </c>
      <c r="CB252" s="27">
        <v>136.98912200000001</v>
      </c>
      <c r="CD252" s="27">
        <v>276.852687</v>
      </c>
      <c r="CE252" s="27">
        <v>279.97610500000002</v>
      </c>
      <c r="CF252" s="27">
        <v>116.506023</v>
      </c>
      <c r="CG252" s="27">
        <v>136.98912200000001</v>
      </c>
      <c r="CI252" s="27">
        <v>-69.181726999999995</v>
      </c>
      <c r="CJ252" s="27">
        <v>-35.855979000000005</v>
      </c>
      <c r="CK252" s="27">
        <v>-35.855979000000005</v>
      </c>
      <c r="CL252" s="27">
        <v>-22.116623000000001</v>
      </c>
    </row>
    <row r="253" spans="1:90" ht="16.5" customHeight="1" x14ac:dyDescent="0.25">
      <c r="A253" s="50"/>
      <c r="B253" s="27" t="s">
        <v>333</v>
      </c>
      <c r="C253" s="51" t="s">
        <v>79</v>
      </c>
      <c r="D253" s="52" t="s">
        <v>34</v>
      </c>
      <c r="E253" s="53" t="s">
        <v>58</v>
      </c>
      <c r="F253" s="53"/>
      <c r="G253" s="53">
        <v>964.06313799999998</v>
      </c>
      <c r="H253" s="53">
        <v>794.159357</v>
      </c>
      <c r="I253" s="28" t="s">
        <v>58</v>
      </c>
      <c r="J253" s="47" t="s">
        <v>58</v>
      </c>
      <c r="K253" s="53" t="s">
        <v>58</v>
      </c>
      <c r="L253" s="53" t="s">
        <v>58</v>
      </c>
      <c r="M253" s="53">
        <v>49.397372000000004</v>
      </c>
      <c r="N253" s="53">
        <v>71.299421999999993</v>
      </c>
      <c r="O253" s="28" t="s">
        <v>58</v>
      </c>
      <c r="P253" s="47" t="s">
        <v>58</v>
      </c>
      <c r="Q253" s="53" t="s">
        <v>58</v>
      </c>
      <c r="R253" s="53" t="s">
        <v>58</v>
      </c>
      <c r="S253" s="53">
        <v>40.742128999999998</v>
      </c>
      <c r="T253" s="53">
        <v>44.219686000000003</v>
      </c>
      <c r="U253" s="28" t="s">
        <v>58</v>
      </c>
      <c r="V253" s="29" t="s">
        <v>58</v>
      </c>
      <c r="W253" s="27"/>
      <c r="X253" s="27" t="s">
        <v>81</v>
      </c>
      <c r="Y253" s="27"/>
      <c r="Z253" s="27"/>
      <c r="AA253" s="30">
        <v>1620</v>
      </c>
      <c r="AB253" s="31"/>
      <c r="AC253" s="31">
        <v>1565.02864</v>
      </c>
      <c r="AD253" s="31">
        <v>1031.0400819999995</v>
      </c>
      <c r="AE253" s="31">
        <v>798.91293299999995</v>
      </c>
      <c r="AF253" s="31"/>
      <c r="AG253" s="31">
        <v>403.43588199999999</v>
      </c>
      <c r="AH253" s="31"/>
      <c r="AI253" s="31">
        <v>213.256801</v>
      </c>
      <c r="AJ253" s="31">
        <v>222.09166600000003</v>
      </c>
      <c r="AK253" s="31">
        <v>200.34902500000001</v>
      </c>
      <c r="AL253" s="31">
        <v>215.019229</v>
      </c>
      <c r="AM253" s="31"/>
      <c r="AN253" s="31">
        <v>105.37582999999999</v>
      </c>
      <c r="AO253" s="31"/>
      <c r="AP253" s="31">
        <v>32.735272999999999</v>
      </c>
      <c r="AQ253" s="31">
        <v>-81.430550000000011</v>
      </c>
      <c r="AR253" s="31">
        <v>38.725974999999998</v>
      </c>
      <c r="AS253" s="31">
        <v>60.053609000000002</v>
      </c>
      <c r="AT253" s="31"/>
      <c r="AU253" s="31">
        <v>127.77161099999999</v>
      </c>
      <c r="AV253" s="31"/>
      <c r="AW253" s="31">
        <v>49.397372000000004</v>
      </c>
      <c r="AX253" s="31">
        <v>-67.912445000000019</v>
      </c>
      <c r="AY253" s="31">
        <v>51.563017000000023</v>
      </c>
      <c r="AZ253" s="31">
        <v>71.299421999999993</v>
      </c>
      <c r="BA253" s="31"/>
      <c r="BB253" s="31">
        <v>67.453180000000003</v>
      </c>
      <c r="BC253" s="31"/>
      <c r="BD253" s="31">
        <v>40.742128999999998</v>
      </c>
      <c r="BE253" s="31">
        <v>525.357124</v>
      </c>
      <c r="BF253" s="31">
        <v>44.16236</v>
      </c>
      <c r="BG253" s="31">
        <v>44.219686000000003</v>
      </c>
      <c r="BH253" s="30">
        <v>-321.61106399999994</v>
      </c>
      <c r="BI253" s="30">
        <v>-659.98626999999999</v>
      </c>
      <c r="BJ253" s="30">
        <v>-518.06861900000001</v>
      </c>
      <c r="BK253" s="30">
        <v>-531.52365499999996</v>
      </c>
      <c r="BL253" s="30">
        <v>-251.32131799999999</v>
      </c>
      <c r="BM253" s="30"/>
      <c r="BN253" s="30">
        <v>2542.1521870000001</v>
      </c>
      <c r="BO253" s="30">
        <v>3714.606855</v>
      </c>
      <c r="BP253" s="30">
        <v>3854.920991</v>
      </c>
      <c r="BQ253" s="30">
        <v>5256.8351339999999</v>
      </c>
      <c r="BR253" s="30">
        <v>5295.039417</v>
      </c>
      <c r="BS253" s="30"/>
      <c r="BT253" s="31">
        <v>1172.8927389999999</v>
      </c>
      <c r="BU253" s="31">
        <v>41.182809000000006</v>
      </c>
      <c r="BV253" s="31">
        <v>74.275565</v>
      </c>
      <c r="BW253" s="31">
        <v>23.791058000000007</v>
      </c>
      <c r="BX253" s="27">
        <v>220.51304699999997</v>
      </c>
      <c r="BZ253" s="27">
        <v>111.422183</v>
      </c>
      <c r="CB253" s="27">
        <v>271.03267100000005</v>
      </c>
      <c r="CD253" s="27">
        <v>654.48129900000004</v>
      </c>
      <c r="CE253" s="27">
        <v>636.97266400000001</v>
      </c>
      <c r="CF253" s="27">
        <v>288.87901199999999</v>
      </c>
      <c r="CG253" s="27">
        <v>271.03267100000005</v>
      </c>
      <c r="CI253" s="27">
        <v>104.34736600000001</v>
      </c>
      <c r="CJ253" s="27">
        <v>230.89325500000001</v>
      </c>
      <c r="CK253" s="27">
        <v>230.89325500000001</v>
      </c>
      <c r="CL253" s="27">
        <v>220.51304699999997</v>
      </c>
    </row>
    <row r="254" spans="1:90" ht="16.5" customHeight="1" x14ac:dyDescent="0.25">
      <c r="A254" s="50"/>
      <c r="B254" s="27" t="s">
        <v>334</v>
      </c>
      <c r="C254" s="51" t="s">
        <v>79</v>
      </c>
      <c r="D254" s="52" t="s">
        <v>34</v>
      </c>
      <c r="E254" s="53" t="s">
        <v>58</v>
      </c>
      <c r="F254" s="53"/>
      <c r="G254" s="53">
        <v>71.669217000000003</v>
      </c>
      <c r="H254" s="53">
        <v>139.20361700000001</v>
      </c>
      <c r="I254" s="28" t="s">
        <v>58</v>
      </c>
      <c r="J254" s="47" t="s">
        <v>58</v>
      </c>
      <c r="K254" s="53" t="s">
        <v>58</v>
      </c>
      <c r="L254" s="53" t="s">
        <v>58</v>
      </c>
      <c r="M254" s="53">
        <v>-8.7874090000000002</v>
      </c>
      <c r="N254" s="53">
        <v>12.706144</v>
      </c>
      <c r="O254" s="28" t="s">
        <v>58</v>
      </c>
      <c r="P254" s="47" t="s">
        <v>58</v>
      </c>
      <c r="Q254" s="53" t="s">
        <v>58</v>
      </c>
      <c r="R254" s="53" t="s">
        <v>58</v>
      </c>
      <c r="S254" s="53">
        <v>-42.696902999999999</v>
      </c>
      <c r="T254" s="53">
        <v>28.752386000000001</v>
      </c>
      <c r="U254" s="28" t="s">
        <v>58</v>
      </c>
      <c r="V254" s="29" t="s">
        <v>58</v>
      </c>
      <c r="W254" s="27"/>
      <c r="X254" s="27" t="s">
        <v>81</v>
      </c>
      <c r="Y254" s="27"/>
      <c r="Z254" s="27"/>
      <c r="AA254" s="30">
        <v>1300</v>
      </c>
      <c r="AB254" s="31"/>
      <c r="AC254" s="31">
        <v>344.76327099999997</v>
      </c>
      <c r="AD254" s="31">
        <v>95.614510999999993</v>
      </c>
      <c r="AE254" s="31">
        <v>132.28527199999999</v>
      </c>
      <c r="AF254" s="31"/>
      <c r="AG254" s="31">
        <v>98.581325000000007</v>
      </c>
      <c r="AH254" s="31"/>
      <c r="AI254" s="31">
        <v>17.441302</v>
      </c>
      <c r="AJ254" s="31">
        <v>-6.9933170000000189</v>
      </c>
      <c r="AK254" s="31">
        <v>56.940137999999997</v>
      </c>
      <c r="AL254" s="31">
        <v>46.127451999999998</v>
      </c>
      <c r="AM254" s="31"/>
      <c r="AN254" s="31">
        <v>20.845077</v>
      </c>
      <c r="AO254" s="31"/>
      <c r="AP254" s="31">
        <v>-9.8601930000000007</v>
      </c>
      <c r="AQ254" s="31">
        <v>-86.640289999999993</v>
      </c>
      <c r="AR254" s="31">
        <v>26.391770000000001</v>
      </c>
      <c r="AS254" s="31">
        <v>12.068403</v>
      </c>
      <c r="AT254" s="31"/>
      <c r="AU254" s="31">
        <v>22.122685000000001</v>
      </c>
      <c r="AV254" s="31"/>
      <c r="AW254" s="31">
        <v>-8.7874090000000002</v>
      </c>
      <c r="AX254" s="31">
        <v>-85.873293999999987</v>
      </c>
      <c r="AY254" s="31">
        <v>27.146376999999998</v>
      </c>
      <c r="AZ254" s="31">
        <v>12.706144</v>
      </c>
      <c r="BA254" s="31"/>
      <c r="BB254" s="31">
        <v>54.270485999999998</v>
      </c>
      <c r="BC254" s="31"/>
      <c r="BD254" s="31">
        <v>-42.696902999999999</v>
      </c>
      <c r="BE254" s="31">
        <v>23.239778999999984</v>
      </c>
      <c r="BF254" s="31">
        <v>56.433385000000001</v>
      </c>
      <c r="BG254" s="31">
        <v>28.752386000000001</v>
      </c>
      <c r="BH254" s="30">
        <v>-111.61360199999999</v>
      </c>
      <c r="BI254" s="30">
        <v>-180.194017</v>
      </c>
      <c r="BJ254" s="30">
        <v>-220.954995</v>
      </c>
      <c r="BK254" s="30">
        <v>-198.858161</v>
      </c>
      <c r="BL254" s="30">
        <v>-68.627803</v>
      </c>
      <c r="BM254" s="30"/>
      <c r="BN254" s="30">
        <v>867.21783300000004</v>
      </c>
      <c r="BO254" s="30">
        <v>1016.4930450000001</v>
      </c>
      <c r="BP254" s="30">
        <v>1071.1926080000001</v>
      </c>
      <c r="BQ254" s="30">
        <v>1095.954639</v>
      </c>
      <c r="BR254" s="30">
        <v>1049.9964640000001</v>
      </c>
      <c r="BS254" s="30"/>
      <c r="BT254" s="31">
        <v>128.03207600000007</v>
      </c>
      <c r="BU254" s="31">
        <v>39.992041999999998</v>
      </c>
      <c r="BV254" s="31">
        <v>19.866761</v>
      </c>
      <c r="BW254" s="31">
        <v>-3.9053119999999995</v>
      </c>
      <c r="BX254" s="27">
        <v>59.502149000000003</v>
      </c>
      <c r="BZ254" s="27">
        <v>-36.604232000000003</v>
      </c>
      <c r="CB254" s="27">
        <v>135.795233</v>
      </c>
      <c r="CD254" s="27">
        <v>65.728646999999995</v>
      </c>
      <c r="CE254" s="27">
        <v>133.94364999999999</v>
      </c>
      <c r="CF254" s="27">
        <v>159.61721500000002</v>
      </c>
      <c r="CG254" s="27">
        <v>135.795233</v>
      </c>
      <c r="CI254" s="27">
        <v>-54.808182000000002</v>
      </c>
      <c r="CJ254" s="27">
        <v>46.656483999999999</v>
      </c>
      <c r="CK254" s="27">
        <v>46.656483999999999</v>
      </c>
      <c r="CL254" s="27">
        <v>59.502149000000003</v>
      </c>
    </row>
    <row r="255" spans="1:90" ht="16.5" customHeight="1" x14ac:dyDescent="0.25">
      <c r="A255" s="50"/>
      <c r="B255" s="27" t="s">
        <v>335</v>
      </c>
      <c r="C255" s="51" t="s">
        <v>79</v>
      </c>
      <c r="D255" s="52" t="s">
        <v>34</v>
      </c>
      <c r="E255" s="53" t="s">
        <v>58</v>
      </c>
      <c r="F255" s="53"/>
      <c r="G255" s="53">
        <v>253.39216400000001</v>
      </c>
      <c r="H255" s="53">
        <v>136.459328</v>
      </c>
      <c r="I255" s="28" t="s">
        <v>58</v>
      </c>
      <c r="J255" s="47" t="s">
        <v>58</v>
      </c>
      <c r="K255" s="53" t="s">
        <v>58</v>
      </c>
      <c r="L255" s="53" t="s">
        <v>58</v>
      </c>
      <c r="M255" s="53">
        <v>-17.009208000000005</v>
      </c>
      <c r="N255" s="53">
        <v>-18.974628000000003</v>
      </c>
      <c r="O255" s="28" t="s">
        <v>58</v>
      </c>
      <c r="P255" s="47" t="s">
        <v>58</v>
      </c>
      <c r="Q255" s="53" t="s">
        <v>58</v>
      </c>
      <c r="R255" s="53" t="s">
        <v>58</v>
      </c>
      <c r="S255" s="53">
        <v>-9.9862179999999992</v>
      </c>
      <c r="T255" s="53">
        <v>1.213722</v>
      </c>
      <c r="U255" s="28" t="s">
        <v>58</v>
      </c>
      <c r="V255" s="29" t="s">
        <v>58</v>
      </c>
      <c r="W255" s="27"/>
      <c r="X255" s="27" t="s">
        <v>81</v>
      </c>
      <c r="Y255" s="27"/>
      <c r="Z255" s="27"/>
      <c r="AA255" s="30">
        <v>495</v>
      </c>
      <c r="AB255" s="31"/>
      <c r="AC255" s="31">
        <v>255.715461</v>
      </c>
      <c r="AD255" s="31">
        <v>289.36401700000005</v>
      </c>
      <c r="AE255" s="31">
        <v>188.14308600000001</v>
      </c>
      <c r="AF255" s="31"/>
      <c r="AG255" s="31">
        <v>25.011651999999994</v>
      </c>
      <c r="AH255" s="31"/>
      <c r="AI255" s="31">
        <v>30.261728999999995</v>
      </c>
      <c r="AJ255" s="31">
        <v>27.297944000000001</v>
      </c>
      <c r="AK255" s="31">
        <v>24.558085999999999</v>
      </c>
      <c r="AL255" s="31">
        <v>10.49442</v>
      </c>
      <c r="AM255" s="31"/>
      <c r="AN255" s="31">
        <v>-35.530005000000003</v>
      </c>
      <c r="AO255" s="31"/>
      <c r="AP255" s="31">
        <v>-24.152007000000005</v>
      </c>
      <c r="AQ255" s="31">
        <v>-37.465601999999997</v>
      </c>
      <c r="AR255" s="31">
        <v>-12.457834</v>
      </c>
      <c r="AS255" s="31">
        <v>-24.250889000000001</v>
      </c>
      <c r="AT255" s="31"/>
      <c r="AU255" s="31">
        <v>-25.459311000000003</v>
      </c>
      <c r="AV255" s="31"/>
      <c r="AW255" s="31">
        <v>-17.009208000000005</v>
      </c>
      <c r="AX255" s="31">
        <v>-30.902735999999997</v>
      </c>
      <c r="AY255" s="31">
        <v>-6.9275069999999985</v>
      </c>
      <c r="AZ255" s="31">
        <v>-18.974628000000003</v>
      </c>
      <c r="BA255" s="31"/>
      <c r="BB255" s="31">
        <v>-4.2928410000000001</v>
      </c>
      <c r="BC255" s="31"/>
      <c r="BD255" s="31">
        <v>-9.9862179999999992</v>
      </c>
      <c r="BE255" s="31">
        <v>95.006691000000004</v>
      </c>
      <c r="BF255" s="31">
        <v>2.150207</v>
      </c>
      <c r="BG255" s="31">
        <v>1.213722</v>
      </c>
      <c r="BH255" s="30">
        <v>-118.60789899999999</v>
      </c>
      <c r="BI255" s="30">
        <v>-218.95253400000001</v>
      </c>
      <c r="BJ255" s="30">
        <v>-175.762202</v>
      </c>
      <c r="BK255" s="30">
        <v>-225.63559599999999</v>
      </c>
      <c r="BL255" s="30">
        <v>-155.50786400000001</v>
      </c>
      <c r="BM255" s="30"/>
      <c r="BN255" s="30">
        <v>486.86343299999999</v>
      </c>
      <c r="BO255" s="30">
        <v>1177.510718</v>
      </c>
      <c r="BP255" s="30">
        <v>1173.2531240000001</v>
      </c>
      <c r="BQ255" s="30">
        <v>1533.5990119999999</v>
      </c>
      <c r="BR255" s="30">
        <v>1520.4037069999999</v>
      </c>
      <c r="BS255" s="30"/>
      <c r="BT255" s="31">
        <v>107.17826300000002</v>
      </c>
      <c r="BU255" s="31">
        <v>-1.9843299999999999</v>
      </c>
      <c r="BV255" s="31">
        <v>13.350284000000002</v>
      </c>
      <c r="BW255" s="31">
        <v>4.2909029999999984</v>
      </c>
      <c r="BX255" s="27">
        <v>-54.532467000000011</v>
      </c>
      <c r="BZ255" s="27">
        <v>-63.289553999999995</v>
      </c>
      <c r="CB255" s="27">
        <v>14.394710000000003</v>
      </c>
      <c r="CD255" s="27">
        <v>88.384402000000009</v>
      </c>
      <c r="CE255" s="27">
        <v>92.864057000000003</v>
      </c>
      <c r="CF255" s="27">
        <v>15.413797000000002</v>
      </c>
      <c r="CG255" s="27">
        <v>14.394710000000003</v>
      </c>
      <c r="CI255" s="27">
        <v>-73.814078999999992</v>
      </c>
      <c r="CJ255" s="27">
        <v>-59.475644000000003</v>
      </c>
      <c r="CK255" s="27">
        <v>-59.475644000000003</v>
      </c>
      <c r="CL255" s="27">
        <v>-54.532467000000011</v>
      </c>
    </row>
    <row r="256" spans="1:90" ht="16.5" customHeight="1" x14ac:dyDescent="0.25">
      <c r="A256" s="50"/>
      <c r="B256" s="27" t="s">
        <v>336</v>
      </c>
      <c r="C256" s="51" t="s">
        <v>79</v>
      </c>
      <c r="D256" s="52" t="s">
        <v>34</v>
      </c>
      <c r="E256" s="53" t="s">
        <v>58</v>
      </c>
      <c r="F256" s="53"/>
      <c r="G256" s="53">
        <v>204.71763699999997</v>
      </c>
      <c r="H256" s="53">
        <v>107.88114899999999</v>
      </c>
      <c r="I256" s="28" t="s">
        <v>58</v>
      </c>
      <c r="J256" s="47" t="s">
        <v>58</v>
      </c>
      <c r="K256" s="53" t="s">
        <v>58</v>
      </c>
      <c r="L256" s="53" t="s">
        <v>58</v>
      </c>
      <c r="M256" s="53">
        <v>29.588820999999999</v>
      </c>
      <c r="N256" s="53">
        <v>-5.8223220000000033</v>
      </c>
      <c r="O256" s="28" t="s">
        <v>58</v>
      </c>
      <c r="P256" s="47" t="s">
        <v>58</v>
      </c>
      <c r="Q256" s="53" t="s">
        <v>58</v>
      </c>
      <c r="R256" s="53" t="s">
        <v>58</v>
      </c>
      <c r="S256" s="53">
        <v>28.772661999999997</v>
      </c>
      <c r="T256" s="53">
        <v>4.8722130000000003</v>
      </c>
      <c r="U256" s="28" t="s">
        <v>58</v>
      </c>
      <c r="V256" s="29" t="s">
        <v>58</v>
      </c>
      <c r="W256" s="27"/>
      <c r="X256" s="27" t="s">
        <v>81</v>
      </c>
      <c r="Y256" s="27"/>
      <c r="Z256" s="27"/>
      <c r="AA256" s="30">
        <v>4113.9375</v>
      </c>
      <c r="AB256" s="31"/>
      <c r="AC256" s="31">
        <v>267.26094999999998</v>
      </c>
      <c r="AD256" s="31">
        <v>177.99668900000006</v>
      </c>
      <c r="AE256" s="31">
        <v>171.908953</v>
      </c>
      <c r="AF256" s="31"/>
      <c r="AG256" s="31">
        <v>92.206725000000006</v>
      </c>
      <c r="AH256" s="31"/>
      <c r="AI256" s="31">
        <v>57.34433700000001</v>
      </c>
      <c r="AJ256" s="31">
        <v>76.038835000000006</v>
      </c>
      <c r="AK256" s="31">
        <v>72.399243999999996</v>
      </c>
      <c r="AL256" s="31">
        <v>21.570924000000002</v>
      </c>
      <c r="AM256" s="31"/>
      <c r="AN256" s="31">
        <v>25.306137</v>
      </c>
      <c r="AO256" s="31"/>
      <c r="AP256" s="31">
        <v>26.702399</v>
      </c>
      <c r="AQ256" s="31">
        <v>45.21866</v>
      </c>
      <c r="AR256" s="31">
        <v>43.963652000000003</v>
      </c>
      <c r="AS256" s="31">
        <v>-7.3056910000000004</v>
      </c>
      <c r="AT256" s="31"/>
      <c r="AU256" s="31">
        <v>28.255441999999999</v>
      </c>
      <c r="AV256" s="31"/>
      <c r="AW256" s="31">
        <v>29.588820999999999</v>
      </c>
      <c r="AX256" s="31">
        <v>46.837159</v>
      </c>
      <c r="AY256" s="31">
        <v>45.846652000000006</v>
      </c>
      <c r="AZ256" s="31">
        <v>-5.8223220000000033</v>
      </c>
      <c r="BA256" s="31"/>
      <c r="BB256" s="31">
        <v>38.409405</v>
      </c>
      <c r="BC256" s="31"/>
      <c r="BD256" s="31">
        <v>28.772661999999997</v>
      </c>
      <c r="BE256" s="31">
        <v>116.61448299999999</v>
      </c>
      <c r="BF256" s="31">
        <v>57.727891</v>
      </c>
      <c r="BG256" s="31">
        <v>4.8722130000000003</v>
      </c>
      <c r="BH256" s="30"/>
      <c r="BI256" s="30">
        <v>-49.811154000000016</v>
      </c>
      <c r="BJ256" s="30">
        <v>-26.928062999999995</v>
      </c>
      <c r="BK256" s="30">
        <v>7.8149569999999926</v>
      </c>
      <c r="BL256" s="30">
        <v>38.567135999999998</v>
      </c>
      <c r="BM256" s="30"/>
      <c r="BN256" s="30"/>
      <c r="BO256" s="30">
        <v>411.43731400000001</v>
      </c>
      <c r="BP256" s="30">
        <v>492.60917899999998</v>
      </c>
      <c r="BQ256" s="30">
        <v>980.27288599999997</v>
      </c>
      <c r="BR256" s="30">
        <v>935.73995500000001</v>
      </c>
      <c r="BS256" s="30"/>
      <c r="BT256" s="31">
        <v>82.235442999999975</v>
      </c>
      <c r="BU256" s="31">
        <v>4.4561510000000002</v>
      </c>
      <c r="BV256" s="31"/>
      <c r="BW256" s="31"/>
      <c r="BX256" s="27">
        <v>39.570535</v>
      </c>
      <c r="BZ256" s="27">
        <v>120.93925300000001</v>
      </c>
      <c r="CB256" s="27">
        <v>70.742789999999999</v>
      </c>
      <c r="CD256" s="27">
        <v>207.98724899999999</v>
      </c>
      <c r="CE256" s="27">
        <v>212.751779</v>
      </c>
      <c r="CF256" s="27">
        <v>120.15106100000001</v>
      </c>
      <c r="CG256" s="27">
        <v>70.742789999999999</v>
      </c>
      <c r="CI256" s="27">
        <v>116.45031000000002</v>
      </c>
      <c r="CJ256" s="27">
        <v>80.961036000000007</v>
      </c>
      <c r="CK256" s="27">
        <v>80.961036000000007</v>
      </c>
      <c r="CL256" s="27">
        <v>39.570535</v>
      </c>
    </row>
    <row r="257" spans="1:90" ht="16.5" customHeight="1" x14ac:dyDescent="0.25">
      <c r="A257" s="50"/>
      <c r="B257" s="27" t="s">
        <v>99</v>
      </c>
      <c r="C257" s="51">
        <v>0</v>
      </c>
      <c r="D257" s="52" t="s">
        <v>34</v>
      </c>
      <c r="E257" s="53">
        <v>8281.511446159966</v>
      </c>
      <c r="F257" s="53"/>
      <c r="G257" s="53">
        <v>8405.8147730000001</v>
      </c>
      <c r="H257" s="53">
        <v>4960.0775270000004</v>
      </c>
      <c r="I257" s="28" t="s">
        <v>58</v>
      </c>
      <c r="J257" s="47" t="s">
        <v>58</v>
      </c>
      <c r="K257" s="53">
        <v>323.30264411100654</v>
      </c>
      <c r="L257" s="53" t="s">
        <v>58</v>
      </c>
      <c r="M257" s="53">
        <v>307.81979799999999</v>
      </c>
      <c r="N257" s="53">
        <v>163.279043</v>
      </c>
      <c r="O257" s="28" t="s">
        <v>58</v>
      </c>
      <c r="P257" s="47" t="s">
        <v>58</v>
      </c>
      <c r="Q257" s="53">
        <v>325</v>
      </c>
      <c r="R257" s="53" t="s">
        <v>58</v>
      </c>
      <c r="S257" s="53">
        <v>130.42357699999999</v>
      </c>
      <c r="T257" s="53">
        <v>136.264095</v>
      </c>
      <c r="U257" s="28" t="s">
        <v>58</v>
      </c>
      <c r="V257" s="29" t="s">
        <v>58</v>
      </c>
      <c r="W257" s="27"/>
      <c r="X257" s="27" t="s">
        <v>81</v>
      </c>
      <c r="Y257" s="27"/>
      <c r="Z257" s="27"/>
      <c r="AA257" s="30">
        <v>4928</v>
      </c>
      <c r="AB257" s="31"/>
      <c r="AC257" s="31">
        <v>10128.551901000001</v>
      </c>
      <c r="AD257" s="31">
        <v>8125.5734350000021</v>
      </c>
      <c r="AE257" s="31">
        <v>6757.5089710000002</v>
      </c>
      <c r="AF257" s="31"/>
      <c r="AG257" s="31">
        <v>434.39473700000002</v>
      </c>
      <c r="AH257" s="31"/>
      <c r="AI257" s="31">
        <v>410.13843800000006</v>
      </c>
      <c r="AJ257" s="31">
        <v>521.94860999999992</v>
      </c>
      <c r="AK257" s="31">
        <v>349.61218100000002</v>
      </c>
      <c r="AL257" s="31">
        <v>214.323713</v>
      </c>
      <c r="AM257" s="31"/>
      <c r="AN257" s="31">
        <v>328.12750399999999</v>
      </c>
      <c r="AO257" s="31"/>
      <c r="AP257" s="31">
        <v>301.016347</v>
      </c>
      <c r="AQ257" s="31">
        <v>434.06409799999983</v>
      </c>
      <c r="AR257" s="31">
        <v>278.58932199999998</v>
      </c>
      <c r="AS257" s="31">
        <v>158.135052</v>
      </c>
      <c r="AT257" s="31"/>
      <c r="AU257" s="31">
        <v>338.16112499999997</v>
      </c>
      <c r="AV257" s="31"/>
      <c r="AW257" s="31">
        <v>307.81979799999999</v>
      </c>
      <c r="AX257" s="31">
        <v>439.92596199999986</v>
      </c>
      <c r="AY257" s="31">
        <v>284.02927000000011</v>
      </c>
      <c r="AZ257" s="31">
        <v>163.279043</v>
      </c>
      <c r="BA257" s="31"/>
      <c r="BB257" s="31">
        <v>239.54177799999997</v>
      </c>
      <c r="BC257" s="31"/>
      <c r="BD257" s="31">
        <v>130.42357699999999</v>
      </c>
      <c r="BE257" s="31">
        <v>145.76999599999999</v>
      </c>
      <c r="BF257" s="31">
        <v>166.18845099999999</v>
      </c>
      <c r="BG257" s="31">
        <v>136.264095</v>
      </c>
      <c r="BH257" s="30">
        <v>-383.42479700000001</v>
      </c>
      <c r="BI257" s="30">
        <v>-455.42047300000013</v>
      </c>
      <c r="BJ257" s="30">
        <v>-867.03936599999975</v>
      </c>
      <c r="BK257" s="30">
        <v>-1592.5086820000001</v>
      </c>
      <c r="BL257" s="30">
        <v>-1933.6627840000001</v>
      </c>
      <c r="BM257" s="30"/>
      <c r="BN257" s="30">
        <v>733.97798799999998</v>
      </c>
      <c r="BO257" s="30">
        <v>1172.475901</v>
      </c>
      <c r="BP257" s="30">
        <v>1355.590338</v>
      </c>
      <c r="BQ257" s="30">
        <v>1623.419985</v>
      </c>
      <c r="BR257" s="30">
        <v>1673.637745</v>
      </c>
      <c r="BS257" s="30"/>
      <c r="BT257" s="31">
        <v>4022.2436390000021</v>
      </c>
      <c r="BU257" s="31">
        <v>104.50753100000001</v>
      </c>
      <c r="BV257" s="31">
        <v>92.939963999999989</v>
      </c>
      <c r="BW257" s="31">
        <v>69.599687000000003</v>
      </c>
      <c r="BX257" s="27">
        <v>593.88384400000007</v>
      </c>
      <c r="BZ257" s="27">
        <v>1062.1163569999999</v>
      </c>
      <c r="CB257" s="27">
        <v>555.49237399999993</v>
      </c>
      <c r="CD257" s="27">
        <v>578.646119</v>
      </c>
      <c r="CE257" s="27">
        <v>551.500225</v>
      </c>
      <c r="CF257" s="27">
        <v>672.05461199999991</v>
      </c>
      <c r="CG257" s="27">
        <v>555.49237399999993</v>
      </c>
      <c r="CI257" s="27">
        <v>1195.054073</v>
      </c>
      <c r="CJ257" s="27">
        <v>773.40558300000009</v>
      </c>
      <c r="CK257" s="27">
        <v>773.40558300000009</v>
      </c>
      <c r="CL257" s="27">
        <v>593.88384400000007</v>
      </c>
    </row>
    <row r="258" spans="1:90" ht="16.5" customHeight="1" x14ac:dyDescent="0.25">
      <c r="A258" s="50"/>
      <c r="B258" s="27" t="s">
        <v>337</v>
      </c>
      <c r="C258" s="51" t="s">
        <v>79</v>
      </c>
      <c r="D258" s="52" t="s">
        <v>34</v>
      </c>
      <c r="E258" s="53" t="s">
        <v>58</v>
      </c>
      <c r="F258" s="53"/>
      <c r="G258" s="53">
        <v>740.53223000000003</v>
      </c>
      <c r="H258" s="53">
        <v>2129.3850179999999</v>
      </c>
      <c r="I258" s="28" t="s">
        <v>58</v>
      </c>
      <c r="J258" s="47" t="s">
        <v>58</v>
      </c>
      <c r="K258" s="53" t="s">
        <v>58</v>
      </c>
      <c r="L258" s="53" t="s">
        <v>58</v>
      </c>
      <c r="M258" s="53">
        <v>250.06854799999999</v>
      </c>
      <c r="N258" s="53">
        <v>94.729631000000012</v>
      </c>
      <c r="O258" s="28" t="s">
        <v>58</v>
      </c>
      <c r="P258" s="47" t="s">
        <v>58</v>
      </c>
      <c r="Q258" s="53" t="s">
        <v>58</v>
      </c>
      <c r="R258" s="53" t="s">
        <v>58</v>
      </c>
      <c r="S258" s="53">
        <v>89.292080999999996</v>
      </c>
      <c r="T258" s="53">
        <v>55.436155999999997</v>
      </c>
      <c r="U258" s="28" t="s">
        <v>58</v>
      </c>
      <c r="V258" s="29" t="s">
        <v>58</v>
      </c>
      <c r="W258" s="27"/>
      <c r="X258" s="27" t="s">
        <v>81</v>
      </c>
      <c r="Y258" s="27"/>
      <c r="Z258" s="27"/>
      <c r="AA258" s="30">
        <v>2804.4</v>
      </c>
      <c r="AB258" s="31"/>
      <c r="AC258" s="31">
        <v>5865.8863140000003</v>
      </c>
      <c r="AD258" s="31">
        <v>938.07492600000023</v>
      </c>
      <c r="AE258" s="31">
        <v>715.84268999999995</v>
      </c>
      <c r="AF258" s="31"/>
      <c r="AG258" s="31">
        <v>288.797755</v>
      </c>
      <c r="AH258" s="31"/>
      <c r="AI258" s="31">
        <v>418.17542100000003</v>
      </c>
      <c r="AJ258" s="31">
        <v>523.79292600000008</v>
      </c>
      <c r="AK258" s="31">
        <v>240.722286</v>
      </c>
      <c r="AL258" s="31">
        <v>165.15566899999999</v>
      </c>
      <c r="AM258" s="31"/>
      <c r="AN258" s="31">
        <v>155.28066000000001</v>
      </c>
      <c r="AO258" s="31"/>
      <c r="AP258" s="31">
        <v>244.811396</v>
      </c>
      <c r="AQ258" s="31">
        <v>374.59349399999996</v>
      </c>
      <c r="AR258" s="31">
        <v>145.01887400000001</v>
      </c>
      <c r="AS258" s="31">
        <v>91.490112999999994</v>
      </c>
      <c r="AT258" s="31"/>
      <c r="AU258" s="31">
        <v>161.43332700000002</v>
      </c>
      <c r="AV258" s="31"/>
      <c r="AW258" s="31">
        <v>250.06854799999999</v>
      </c>
      <c r="AX258" s="31">
        <v>380.34914299999997</v>
      </c>
      <c r="AY258" s="31">
        <v>148.40449899999999</v>
      </c>
      <c r="AZ258" s="31">
        <v>94.729631000000012</v>
      </c>
      <c r="BA258" s="31"/>
      <c r="BB258" s="31">
        <v>130.10763900000001</v>
      </c>
      <c r="BC258" s="31"/>
      <c r="BD258" s="31">
        <v>89.292080999999996</v>
      </c>
      <c r="BE258" s="31">
        <v>150.69098599999995</v>
      </c>
      <c r="BF258" s="31">
        <v>191.72067699999999</v>
      </c>
      <c r="BG258" s="31">
        <v>55.436155999999997</v>
      </c>
      <c r="BH258" s="30">
        <v>-392.78014099999996</v>
      </c>
      <c r="BI258" s="30">
        <v>164.44523300000003</v>
      </c>
      <c r="BJ258" s="30">
        <v>82.701541000000134</v>
      </c>
      <c r="BK258" s="30">
        <v>-379.59761200000003</v>
      </c>
      <c r="BL258" s="30">
        <v>72.141057000000046</v>
      </c>
      <c r="BM258" s="30"/>
      <c r="BN258" s="30">
        <v>191.27498399999999</v>
      </c>
      <c r="BO258" s="30">
        <v>396.43884700000001</v>
      </c>
      <c r="BP258" s="30">
        <v>588.15952400000003</v>
      </c>
      <c r="BQ258" s="30">
        <v>738.85051099999998</v>
      </c>
      <c r="BR258" s="30">
        <v>796.14448400000003</v>
      </c>
      <c r="BS258" s="30"/>
      <c r="BT258" s="31">
        <v>3949.9674610000002</v>
      </c>
      <c r="BU258" s="31">
        <v>40.091303999999994</v>
      </c>
      <c r="BV258" s="31">
        <v>30.403292000000011</v>
      </c>
      <c r="BW258" s="31">
        <v>24.537279999999996</v>
      </c>
      <c r="BX258" s="27">
        <v>280.29049200000003</v>
      </c>
      <c r="BZ258" s="27">
        <v>690.18696899999998</v>
      </c>
      <c r="CB258" s="27">
        <v>194.29656700000001</v>
      </c>
      <c r="CD258" s="27">
        <v>487.13990000000001</v>
      </c>
      <c r="CE258" s="27">
        <v>472.51930199999993</v>
      </c>
      <c r="CF258" s="27">
        <v>364.80868199999998</v>
      </c>
      <c r="CG258" s="27">
        <v>194.29656700000001</v>
      </c>
      <c r="CI258" s="27">
        <v>873.55182100000002</v>
      </c>
      <c r="CJ258" s="27">
        <v>388.60368700000004</v>
      </c>
      <c r="CK258" s="27">
        <v>388.60368700000004</v>
      </c>
      <c r="CL258" s="27">
        <v>280.29049200000003</v>
      </c>
    </row>
    <row r="259" spans="1:90" ht="16.5" customHeight="1" x14ac:dyDescent="0.25">
      <c r="A259" s="50"/>
      <c r="B259" s="27" t="s">
        <v>551</v>
      </c>
      <c r="C259" s="51" t="s">
        <v>79</v>
      </c>
      <c r="D259" s="52" t="s">
        <v>34</v>
      </c>
      <c r="E259" s="53" t="s">
        <v>58</v>
      </c>
      <c r="F259" s="53"/>
      <c r="G259" s="53">
        <v>3508.4654739999996</v>
      </c>
      <c r="H259" s="53">
        <v>2194.7482399999999</v>
      </c>
      <c r="I259" s="28" t="s">
        <v>58</v>
      </c>
      <c r="J259" s="47" t="s">
        <v>58</v>
      </c>
      <c r="K259" s="53" t="s">
        <v>58</v>
      </c>
      <c r="L259" s="53" t="s">
        <v>58</v>
      </c>
      <c r="M259" s="53">
        <v>103.74512</v>
      </c>
      <c r="N259" s="53">
        <v>58.832346000000022</v>
      </c>
      <c r="O259" s="28" t="s">
        <v>58</v>
      </c>
      <c r="P259" s="47" t="s">
        <v>58</v>
      </c>
      <c r="Q259" s="53" t="s">
        <v>58</v>
      </c>
      <c r="R259" s="53" t="s">
        <v>58</v>
      </c>
      <c r="S259" s="53">
        <v>43.984828</v>
      </c>
      <c r="T259" s="53">
        <v>13.266598999999999</v>
      </c>
      <c r="U259" s="28" t="s">
        <v>58</v>
      </c>
      <c r="V259" s="29" t="s">
        <v>58</v>
      </c>
      <c r="W259" s="27"/>
      <c r="X259" s="27" t="s">
        <v>81</v>
      </c>
      <c r="Y259" s="27"/>
      <c r="Z259" s="27"/>
      <c r="AA259" s="30">
        <v>21544.799999999999</v>
      </c>
      <c r="AB259" s="31"/>
      <c r="AC259" s="31">
        <v>3848.626131</v>
      </c>
      <c r="AD259" s="31">
        <v>3912.5846109999993</v>
      </c>
      <c r="AE259" s="31">
        <v>2564.0096349999999</v>
      </c>
      <c r="AF259" s="31"/>
      <c r="AG259" s="31">
        <v>188.76446799999999</v>
      </c>
      <c r="AH259" s="31"/>
      <c r="AI259" s="31">
        <v>165.10457099999999</v>
      </c>
      <c r="AJ259" s="31">
        <v>185.84191500000003</v>
      </c>
      <c r="AK259" s="31">
        <v>136.70827700000001</v>
      </c>
      <c r="AL259" s="31">
        <v>93.104639000000006</v>
      </c>
      <c r="AM259" s="31"/>
      <c r="AN259" s="31">
        <v>117.23941000000002</v>
      </c>
      <c r="AO259" s="31"/>
      <c r="AP259" s="31">
        <v>99.367705000000001</v>
      </c>
      <c r="AQ259" s="31">
        <v>120.46823799999999</v>
      </c>
      <c r="AR259" s="31">
        <v>92.566275000000005</v>
      </c>
      <c r="AS259" s="31">
        <v>58.912036999999998</v>
      </c>
      <c r="AT259" s="31"/>
      <c r="AU259" s="31">
        <v>121.00300100000003</v>
      </c>
      <c r="AV259" s="31"/>
      <c r="AW259" s="31">
        <v>103.74512</v>
      </c>
      <c r="AX259" s="31">
        <v>124.29666899999998</v>
      </c>
      <c r="AY259" s="31">
        <v>95.298290000000023</v>
      </c>
      <c r="AZ259" s="31">
        <v>58.832346000000022</v>
      </c>
      <c r="BA259" s="31"/>
      <c r="BB259" s="31">
        <v>20.701868000000001</v>
      </c>
      <c r="BC259" s="31"/>
      <c r="BD259" s="31">
        <v>43.984828</v>
      </c>
      <c r="BE259" s="31">
        <v>32.633938000000008</v>
      </c>
      <c r="BF259" s="31">
        <v>13.550939</v>
      </c>
      <c r="BG259" s="31">
        <v>13.266598999999999</v>
      </c>
      <c r="BH259" s="30">
        <v>352.36792700000001</v>
      </c>
      <c r="BI259" s="30">
        <v>700.15131900000006</v>
      </c>
      <c r="BJ259" s="30">
        <v>584.77938400000005</v>
      </c>
      <c r="BK259" s="30">
        <v>910.40270099999998</v>
      </c>
      <c r="BL259" s="30">
        <v>980.33347599999991</v>
      </c>
      <c r="BM259" s="30"/>
      <c r="BN259" s="30">
        <v>410.63334400000002</v>
      </c>
      <c r="BO259" s="30">
        <v>817.39267099999995</v>
      </c>
      <c r="BP259" s="30">
        <v>928.51244899999995</v>
      </c>
      <c r="BQ259" s="30">
        <v>978.59629600000005</v>
      </c>
      <c r="BR259" s="30">
        <v>1048.8203189999999</v>
      </c>
      <c r="BS259" s="30"/>
      <c r="BT259" s="31">
        <v>1712.5634319999999</v>
      </c>
      <c r="BU259" s="31">
        <v>28.306038000000008</v>
      </c>
      <c r="BV259" s="31">
        <v>22.33277</v>
      </c>
      <c r="BW259" s="31">
        <v>17.100251999999998</v>
      </c>
      <c r="BX259" s="27">
        <v>205.18831500000002</v>
      </c>
      <c r="BZ259" s="27">
        <v>340.59796</v>
      </c>
      <c r="CB259" s="27">
        <v>-10.911985</v>
      </c>
      <c r="CD259" s="27">
        <v>103.18125400000001</v>
      </c>
      <c r="CE259" s="27">
        <v>66.886745000000005</v>
      </c>
      <c r="CF259" s="27">
        <v>-4.4870410000000049</v>
      </c>
      <c r="CG259" s="27">
        <v>-10.911985</v>
      </c>
      <c r="CI259" s="27">
        <v>382.17242500000003</v>
      </c>
      <c r="CJ259" s="27">
        <v>272.180567</v>
      </c>
      <c r="CK259" s="27">
        <v>272.180567</v>
      </c>
      <c r="CL259" s="27">
        <v>205.18831500000002</v>
      </c>
    </row>
    <row r="260" spans="1:90" ht="16.5" customHeight="1" x14ac:dyDescent="0.25">
      <c r="A260" s="50"/>
      <c r="B260" s="27" t="s">
        <v>338</v>
      </c>
      <c r="C260" s="51" t="s">
        <v>79</v>
      </c>
      <c r="D260" s="52" t="s">
        <v>34</v>
      </c>
      <c r="E260" s="53" t="s">
        <v>58</v>
      </c>
      <c r="F260" s="53"/>
      <c r="G260" s="53">
        <v>243.78331000000003</v>
      </c>
      <c r="H260" s="53">
        <v>154.92301699999999</v>
      </c>
      <c r="I260" s="28" t="s">
        <v>58</v>
      </c>
      <c r="J260" s="47" t="s">
        <v>58</v>
      </c>
      <c r="K260" s="53" t="s">
        <v>58</v>
      </c>
      <c r="L260" s="53" t="s">
        <v>58</v>
      </c>
      <c r="M260" s="53">
        <v>104.613924</v>
      </c>
      <c r="N260" s="53">
        <v>69.454988000000014</v>
      </c>
      <c r="O260" s="28" t="s">
        <v>58</v>
      </c>
      <c r="P260" s="47" t="s">
        <v>58</v>
      </c>
      <c r="Q260" s="53" t="s">
        <v>58</v>
      </c>
      <c r="R260" s="53" t="s">
        <v>58</v>
      </c>
      <c r="S260" s="53">
        <v>58.188474999999997</v>
      </c>
      <c r="T260" s="53">
        <v>51.439585000000001</v>
      </c>
      <c r="U260" s="28" t="s">
        <v>58</v>
      </c>
      <c r="V260" s="29" t="s">
        <v>58</v>
      </c>
      <c r="W260" s="27"/>
      <c r="X260" s="27" t="s">
        <v>81</v>
      </c>
      <c r="Y260" s="27"/>
      <c r="Z260" s="27"/>
      <c r="AA260" s="30">
        <v>2645.7840000000001</v>
      </c>
      <c r="AB260" s="31"/>
      <c r="AC260" s="31">
        <v>267.88295599999998</v>
      </c>
      <c r="AD260" s="31">
        <v>151.82771299999996</v>
      </c>
      <c r="AE260" s="31">
        <v>137.24715599999999</v>
      </c>
      <c r="AF260" s="31"/>
      <c r="AG260" s="31">
        <v>180.54064600000001</v>
      </c>
      <c r="AH260" s="31"/>
      <c r="AI260" s="31">
        <v>172.36277100000001</v>
      </c>
      <c r="AJ260" s="31">
        <v>79.541334000000006</v>
      </c>
      <c r="AK260" s="31">
        <v>91.528525000000002</v>
      </c>
      <c r="AL260" s="31">
        <v>106.040036</v>
      </c>
      <c r="AM260" s="31"/>
      <c r="AN260" s="31">
        <v>98.887135999999998</v>
      </c>
      <c r="AO260" s="31"/>
      <c r="AP260" s="31">
        <v>96.499359999999996</v>
      </c>
      <c r="AQ260" s="31">
        <v>20.464142999999979</v>
      </c>
      <c r="AR260" s="31">
        <v>45.421419999999998</v>
      </c>
      <c r="AS260" s="31">
        <v>64.100972999999996</v>
      </c>
      <c r="AT260" s="31"/>
      <c r="AU260" s="31">
        <v>107.68654699999999</v>
      </c>
      <c r="AV260" s="31"/>
      <c r="AW260" s="31">
        <v>104.613924</v>
      </c>
      <c r="AX260" s="31">
        <v>25.831352999999979</v>
      </c>
      <c r="AY260" s="31">
        <v>47.272422000000013</v>
      </c>
      <c r="AZ260" s="31">
        <v>69.454988000000014</v>
      </c>
      <c r="BA260" s="31"/>
      <c r="BB260" s="31">
        <v>81.691616999999994</v>
      </c>
      <c r="BC260" s="31"/>
      <c r="BD260" s="31">
        <v>58.188474999999997</v>
      </c>
      <c r="BE260" s="31">
        <v>16.338944999999995</v>
      </c>
      <c r="BF260" s="31">
        <v>32.548589</v>
      </c>
      <c r="BG260" s="31">
        <v>51.439585000000001</v>
      </c>
      <c r="BH260" s="30">
        <v>27.165294000000003</v>
      </c>
      <c r="BI260" s="30">
        <v>4.462256</v>
      </c>
      <c r="BJ260" s="30">
        <v>3.7154300000000013</v>
      </c>
      <c r="BK260" s="30">
        <v>7.2547940000000004</v>
      </c>
      <c r="BL260" s="30">
        <v>27.963025000000002</v>
      </c>
      <c r="BM260" s="30"/>
      <c r="BN260" s="30">
        <v>31.770184</v>
      </c>
      <c r="BO260" s="30">
        <v>136.887473</v>
      </c>
      <c r="BP260" s="30">
        <v>169.436061</v>
      </c>
      <c r="BQ260" s="30">
        <v>179.80397600000001</v>
      </c>
      <c r="BR260" s="30">
        <v>237.99245099999999</v>
      </c>
      <c r="BS260" s="30"/>
      <c r="BT260" s="31">
        <v>71.446353999999985</v>
      </c>
      <c r="BU260" s="31">
        <v>14.677167000000001</v>
      </c>
      <c r="BV260" s="31">
        <v>-1.7027650000000012</v>
      </c>
      <c r="BW260" s="31">
        <v>6.7309580000000011</v>
      </c>
      <c r="BX260" s="27">
        <v>128.876274</v>
      </c>
      <c r="BZ260" s="27">
        <v>180.790322</v>
      </c>
      <c r="CB260" s="27">
        <v>96.533918999999983</v>
      </c>
      <c r="CD260" s="27">
        <v>158.515593</v>
      </c>
      <c r="CE260" s="27">
        <v>130.579151</v>
      </c>
      <c r="CF260" s="27">
        <v>118.20177100000001</v>
      </c>
      <c r="CG260" s="27">
        <v>96.533918999999983</v>
      </c>
      <c r="CI260" s="27">
        <v>247.17268700000002</v>
      </c>
      <c r="CJ260" s="27">
        <v>161.471529</v>
      </c>
      <c r="CK260" s="27">
        <v>161.471529</v>
      </c>
      <c r="CL260" s="27">
        <v>128.876274</v>
      </c>
    </row>
    <row r="261" spans="1:90" ht="16.5" customHeight="1" x14ac:dyDescent="0.25">
      <c r="A261" s="50"/>
      <c r="B261" s="27" t="s">
        <v>339</v>
      </c>
      <c r="C261" s="51" t="s">
        <v>79</v>
      </c>
      <c r="D261" s="52" t="s">
        <v>34</v>
      </c>
      <c r="E261" s="53" t="s">
        <v>58</v>
      </c>
      <c r="F261" s="53"/>
      <c r="G261" s="53">
        <v>3.1194899999999999</v>
      </c>
      <c r="H261" s="53">
        <v>3.6105879999999999</v>
      </c>
      <c r="I261" s="28" t="s">
        <v>58</v>
      </c>
      <c r="J261" s="47" t="s">
        <v>58</v>
      </c>
      <c r="K261" s="53" t="s">
        <v>58</v>
      </c>
      <c r="L261" s="53" t="s">
        <v>58</v>
      </c>
      <c r="M261" s="53">
        <v>-5.2892920000000005</v>
      </c>
      <c r="N261" s="53">
        <v>-3.8442170000000044</v>
      </c>
      <c r="O261" s="28" t="s">
        <v>58</v>
      </c>
      <c r="P261" s="47" t="s">
        <v>58</v>
      </c>
      <c r="Q261" s="53" t="s">
        <v>58</v>
      </c>
      <c r="R261" s="53" t="s">
        <v>58</v>
      </c>
      <c r="S261" s="53">
        <v>-387.82223699999997</v>
      </c>
      <c r="T261" s="53">
        <v>61.612836999999999</v>
      </c>
      <c r="U261" s="28" t="s">
        <v>58</v>
      </c>
      <c r="V261" s="29" t="s">
        <v>58</v>
      </c>
      <c r="W261" s="27"/>
      <c r="X261" s="27" t="s">
        <v>81</v>
      </c>
      <c r="Y261" s="27"/>
      <c r="Z261" s="27"/>
      <c r="AA261" s="30">
        <v>6398.4</v>
      </c>
      <c r="AB261" s="31"/>
      <c r="AC261" s="31">
        <v>77.845827</v>
      </c>
      <c r="AD261" s="31">
        <v>12.715321000000003</v>
      </c>
      <c r="AE261" s="31">
        <v>8.0962910000000008</v>
      </c>
      <c r="AF261" s="31"/>
      <c r="AG261" s="31">
        <v>75.180904999999996</v>
      </c>
      <c r="AH261" s="31"/>
      <c r="AI261" s="31">
        <v>1.231336</v>
      </c>
      <c r="AJ261" s="31">
        <v>3.0092550000000102</v>
      </c>
      <c r="AK261" s="31">
        <v>7.4500909999999996</v>
      </c>
      <c r="AL261" s="31">
        <v>0.94566600000000001</v>
      </c>
      <c r="AM261" s="31"/>
      <c r="AN261" s="31">
        <v>66.772595999999993</v>
      </c>
      <c r="AO261" s="31"/>
      <c r="AP261" s="31">
        <v>-5.3899470000000003</v>
      </c>
      <c r="AQ261" s="31">
        <v>-2.9820630000000108</v>
      </c>
      <c r="AR261" s="31">
        <v>-0.73371500000000001</v>
      </c>
      <c r="AS261" s="31">
        <v>-3.973859</v>
      </c>
      <c r="AT261" s="31"/>
      <c r="AU261" s="31">
        <v>67.078264999999988</v>
      </c>
      <c r="AV261" s="31"/>
      <c r="AW261" s="31">
        <v>-5.2892920000000005</v>
      </c>
      <c r="AX261" s="31">
        <v>-2.8737590000000108</v>
      </c>
      <c r="AY261" s="31">
        <v>-0.61826199999998943</v>
      </c>
      <c r="AZ261" s="31">
        <v>-3.8442170000000044</v>
      </c>
      <c r="BA261" s="31"/>
      <c r="BB261" s="31">
        <v>521.60098500000004</v>
      </c>
      <c r="BC261" s="31"/>
      <c r="BD261" s="31">
        <v>-387.82223699999997</v>
      </c>
      <c r="BE261" s="31">
        <v>1013.6132659999998</v>
      </c>
      <c r="BF261" s="31">
        <v>436.24629099999999</v>
      </c>
      <c r="BG261" s="31">
        <v>61.612836999999999</v>
      </c>
      <c r="BH261" s="30">
        <v>-102.90506099999999</v>
      </c>
      <c r="BI261" s="30">
        <v>155.95260800000003</v>
      </c>
      <c r="BJ261" s="30">
        <v>505.629301</v>
      </c>
      <c r="BK261" s="30">
        <v>583.68172900000002</v>
      </c>
      <c r="BL261" s="30">
        <v>612.32673900000009</v>
      </c>
      <c r="BM261" s="30"/>
      <c r="BN261" s="30">
        <v>1042.400073</v>
      </c>
      <c r="BO261" s="30">
        <v>1647.166978</v>
      </c>
      <c r="BP261" s="30">
        <v>2079.186698</v>
      </c>
      <c r="BQ261" s="30">
        <v>3209.4714589999999</v>
      </c>
      <c r="BR261" s="30">
        <v>2789.3712139999998</v>
      </c>
      <c r="BS261" s="30"/>
      <c r="BT261" s="31">
        <v>9.3396829999999795</v>
      </c>
      <c r="BU261" s="31">
        <v>1.3379999999999876</v>
      </c>
      <c r="BV261" s="31">
        <v>25.984943999999995</v>
      </c>
      <c r="BW261" s="31">
        <v>-0.49636899999999895</v>
      </c>
      <c r="BX261" s="27">
        <v>73.921366999999989</v>
      </c>
      <c r="BZ261" s="27">
        <v>63.586243999999994</v>
      </c>
      <c r="CB261" s="27">
        <v>580.56918100000007</v>
      </c>
      <c r="CD261" s="27">
        <v>1123.650157</v>
      </c>
      <c r="CE261" s="27">
        <v>1971.4605419999998</v>
      </c>
      <c r="CF261" s="27">
        <v>1085.2622389999999</v>
      </c>
      <c r="CG261" s="27">
        <v>580.56918100000007</v>
      </c>
      <c r="CI261" s="27">
        <v>-12.625530000000005</v>
      </c>
      <c r="CJ261" s="27">
        <v>71.965105000000023</v>
      </c>
      <c r="CK261" s="27">
        <v>71.965105000000023</v>
      </c>
      <c r="CL261" s="27">
        <v>73.921366999999989</v>
      </c>
    </row>
    <row r="262" spans="1:90" ht="16.5" customHeight="1" x14ac:dyDescent="0.25">
      <c r="A262" s="50"/>
      <c r="B262" s="27" t="s">
        <v>340</v>
      </c>
      <c r="C262" s="51" t="s">
        <v>79</v>
      </c>
      <c r="D262" s="52" t="s">
        <v>34</v>
      </c>
      <c r="E262" s="53" t="s">
        <v>58</v>
      </c>
      <c r="F262" s="53"/>
      <c r="G262" s="53">
        <v>1550.849569</v>
      </c>
      <c r="H262" s="53">
        <v>320.03444999999999</v>
      </c>
      <c r="I262" s="28" t="s">
        <v>58</v>
      </c>
      <c r="J262" s="47" t="s">
        <v>58</v>
      </c>
      <c r="K262" s="53" t="s">
        <v>58</v>
      </c>
      <c r="L262" s="53" t="s">
        <v>58</v>
      </c>
      <c r="M262" s="53">
        <v>1537.3218520000003</v>
      </c>
      <c r="N262" s="53">
        <v>317.89424500000001</v>
      </c>
      <c r="O262" s="28" t="s">
        <v>58</v>
      </c>
      <c r="P262" s="47" t="s">
        <v>58</v>
      </c>
      <c r="Q262" s="53" t="s">
        <v>58</v>
      </c>
      <c r="R262" s="53" t="s">
        <v>58</v>
      </c>
      <c r="S262" s="53">
        <v>1472.4210619999999</v>
      </c>
      <c r="T262" s="53">
        <v>323.89471700000001</v>
      </c>
      <c r="U262" s="28" t="s">
        <v>58</v>
      </c>
      <c r="V262" s="29" t="s">
        <v>58</v>
      </c>
      <c r="W262" s="27"/>
      <c r="X262" s="27" t="s">
        <v>81</v>
      </c>
      <c r="Y262" s="27"/>
      <c r="Z262" s="27"/>
      <c r="AA262" s="30">
        <v>48787.5</v>
      </c>
      <c r="AB262" s="31"/>
      <c r="AC262" s="31">
        <v>566.65279399999997</v>
      </c>
      <c r="AD262" s="31">
        <v>3637.8745280000003</v>
      </c>
      <c r="AE262" s="31">
        <v>402.91866299999998</v>
      </c>
      <c r="AF262" s="31"/>
      <c r="AG262" s="31">
        <v>566.65279399999997</v>
      </c>
      <c r="AH262" s="31"/>
      <c r="AI262" s="31">
        <v>1550.849569</v>
      </c>
      <c r="AJ262" s="31">
        <v>3637.8745280000003</v>
      </c>
      <c r="AK262" s="31">
        <v>402.91866299999998</v>
      </c>
      <c r="AL262" s="31">
        <v>320.03444999999999</v>
      </c>
      <c r="AM262" s="31"/>
      <c r="AN262" s="31">
        <v>560.83006999999998</v>
      </c>
      <c r="AO262" s="31"/>
      <c r="AP262" s="31">
        <v>1536.5060900000003</v>
      </c>
      <c r="AQ262" s="31">
        <v>3634.5626549999997</v>
      </c>
      <c r="AR262" s="31">
        <v>400.55370399999998</v>
      </c>
      <c r="AS262" s="31">
        <v>317.73797999999999</v>
      </c>
      <c r="AT262" s="31"/>
      <c r="AU262" s="31">
        <v>561.046471</v>
      </c>
      <c r="AV262" s="31"/>
      <c r="AW262" s="31">
        <v>1537.3218520000003</v>
      </c>
      <c r="AX262" s="31">
        <v>3634.8680479999998</v>
      </c>
      <c r="AY262" s="31">
        <v>400.70888300000001</v>
      </c>
      <c r="AZ262" s="31">
        <v>317.89424500000001</v>
      </c>
      <c r="BA262" s="31"/>
      <c r="BB262" s="31">
        <v>580.02450599999997</v>
      </c>
      <c r="BC262" s="31"/>
      <c r="BD262" s="31">
        <v>1472.4210619999999</v>
      </c>
      <c r="BE262" s="31">
        <v>3403.9535869999995</v>
      </c>
      <c r="BF262" s="31">
        <v>389.92848900000001</v>
      </c>
      <c r="BG262" s="31">
        <v>323.89471700000001</v>
      </c>
      <c r="BH262" s="30"/>
      <c r="BI262" s="30">
        <v>-921.12503800000002</v>
      </c>
      <c r="BJ262" s="30">
        <v>-1016.741801</v>
      </c>
      <c r="BK262" s="30">
        <v>-1469.3070720000001</v>
      </c>
      <c r="BL262" s="30">
        <v>-1376.016306</v>
      </c>
      <c r="BM262" s="30"/>
      <c r="BN262" s="30"/>
      <c r="BO262" s="30">
        <v>3950.4097240000001</v>
      </c>
      <c r="BP262" s="30">
        <v>4340.338213</v>
      </c>
      <c r="BQ262" s="30">
        <v>7784.3773499999998</v>
      </c>
      <c r="BR262" s="30">
        <v>9256.7984120000001</v>
      </c>
      <c r="BS262" s="30"/>
      <c r="BT262" s="31">
        <v>305.48437299999995</v>
      </c>
      <c r="BU262" s="31">
        <v>-42.261055000000006</v>
      </c>
      <c r="BV262" s="31"/>
      <c r="BW262" s="31"/>
      <c r="BX262" s="27">
        <v>822.97702099999992</v>
      </c>
      <c r="BZ262" s="27">
        <v>4596.6234019999993</v>
      </c>
      <c r="CB262" s="27">
        <v>892.27017299999989</v>
      </c>
      <c r="CD262" s="27">
        <v>5590.1978549999994</v>
      </c>
      <c r="CE262" s="27">
        <v>4373.9065819999996</v>
      </c>
      <c r="CF262" s="27">
        <v>1319.1885620000003</v>
      </c>
      <c r="CG262" s="27">
        <v>892.27017299999989</v>
      </c>
      <c r="CI262" s="27">
        <v>5890.793028</v>
      </c>
      <c r="CJ262" s="27">
        <v>1265.9469589999999</v>
      </c>
      <c r="CK262" s="27">
        <v>1265.9469589999999</v>
      </c>
      <c r="CL262" s="27">
        <v>822.97702099999992</v>
      </c>
    </row>
    <row r="263" spans="1:90" ht="16.5" customHeight="1" x14ac:dyDescent="0.25">
      <c r="A263" s="50"/>
      <c r="B263" s="27" t="s">
        <v>341</v>
      </c>
      <c r="C263" s="51" t="s">
        <v>79</v>
      </c>
      <c r="D263" s="52" t="s">
        <v>34</v>
      </c>
      <c r="E263" s="53" t="s">
        <v>58</v>
      </c>
      <c r="F263" s="53"/>
      <c r="G263" s="53">
        <v>1704.2130000000002</v>
      </c>
      <c r="H263" s="53">
        <v>1323.7170000000001</v>
      </c>
      <c r="I263" s="28" t="s">
        <v>58</v>
      </c>
      <c r="J263" s="47" t="s">
        <v>58</v>
      </c>
      <c r="K263" s="53" t="s">
        <v>58</v>
      </c>
      <c r="L263" s="53" t="s">
        <v>58</v>
      </c>
      <c r="M263" s="53">
        <v>337.46000000000004</v>
      </c>
      <c r="N263" s="53">
        <v>671.36799999999994</v>
      </c>
      <c r="O263" s="28" t="s">
        <v>58</v>
      </c>
      <c r="P263" s="47" t="s">
        <v>58</v>
      </c>
      <c r="Q263" s="53" t="s">
        <v>58</v>
      </c>
      <c r="R263" s="53" t="s">
        <v>58</v>
      </c>
      <c r="S263" s="53">
        <v>330.56700000000001</v>
      </c>
      <c r="T263" s="53">
        <v>129.09800000000001</v>
      </c>
      <c r="U263" s="28" t="s">
        <v>58</v>
      </c>
      <c r="V263" s="29" t="s">
        <v>58</v>
      </c>
      <c r="W263" s="27"/>
      <c r="X263" s="27" t="s">
        <v>81</v>
      </c>
      <c r="Y263" s="27"/>
      <c r="Z263" s="27"/>
      <c r="AA263" s="30">
        <v>10885.01502266</v>
      </c>
      <c r="AB263" s="31"/>
      <c r="AC263" s="31">
        <v>2788.864</v>
      </c>
      <c r="AD263" s="31">
        <v>1135.116</v>
      </c>
      <c r="AE263" s="31">
        <v>2016.77</v>
      </c>
      <c r="AF263" s="31"/>
      <c r="AG263" s="31">
        <v>1702.6860000000001</v>
      </c>
      <c r="AH263" s="31"/>
      <c r="AI263" s="31">
        <v>618.13900000000001</v>
      </c>
      <c r="AJ263" s="31">
        <v>613.74400000000014</v>
      </c>
      <c r="AK263" s="31">
        <v>1195.009</v>
      </c>
      <c r="AL263" s="31">
        <v>764.87199999999996</v>
      </c>
      <c r="AM263" s="31"/>
      <c r="AN263" s="31">
        <v>1355.5429999999999</v>
      </c>
      <c r="AO263" s="31"/>
      <c r="AP263" s="31">
        <v>270.46100000000001</v>
      </c>
      <c r="AQ263" s="31">
        <v>352.59100000000001</v>
      </c>
      <c r="AR263" s="31">
        <v>1011.5630000000001</v>
      </c>
      <c r="AS263" s="31">
        <v>591.99200000000008</v>
      </c>
      <c r="AT263" s="31"/>
      <c r="AU263" s="31">
        <v>1512.7909999999999</v>
      </c>
      <c r="AV263" s="31"/>
      <c r="AW263" s="31">
        <v>337.46000000000004</v>
      </c>
      <c r="AX263" s="31">
        <v>429.22300000000001</v>
      </c>
      <c r="AY263" s="31">
        <v>1084.9679999999998</v>
      </c>
      <c r="AZ263" s="31">
        <v>671.36799999999994</v>
      </c>
      <c r="BA263" s="31"/>
      <c r="BB263" s="31">
        <v>340.88499999999999</v>
      </c>
      <c r="BC263" s="31"/>
      <c r="BD263" s="31">
        <v>330.56700000000001</v>
      </c>
      <c r="BE263" s="31">
        <v>217.84699999999987</v>
      </c>
      <c r="BF263" s="31">
        <v>277.75299999999999</v>
      </c>
      <c r="BG263" s="31">
        <v>129.09800000000001</v>
      </c>
      <c r="BH263" s="30">
        <v>-6961.6619999999994</v>
      </c>
      <c r="BI263" s="30">
        <v>-9615.0609999999997</v>
      </c>
      <c r="BJ263" s="30">
        <v>-10272.339</v>
      </c>
      <c r="BK263" s="30">
        <v>-10262.351000000001</v>
      </c>
      <c r="BL263" s="30">
        <v>-10695.677</v>
      </c>
      <c r="BM263" s="30"/>
      <c r="BN263" s="30">
        <v>8472.3780000000006</v>
      </c>
      <c r="BO263" s="30">
        <v>12293.434999999999</v>
      </c>
      <c r="BP263" s="30">
        <v>12074.754000000001</v>
      </c>
      <c r="BQ263" s="30">
        <v>12961.880999999999</v>
      </c>
      <c r="BR263" s="30">
        <v>13448.846</v>
      </c>
      <c r="BS263" s="30"/>
      <c r="BT263" s="31">
        <v>1185.721</v>
      </c>
      <c r="BU263" s="31">
        <v>555.1070000000002</v>
      </c>
      <c r="BV263" s="31">
        <v>401.61900000000009</v>
      </c>
      <c r="BW263" s="31">
        <v>612.27299999999991</v>
      </c>
      <c r="BX263" s="27">
        <v>2648.8999999999996</v>
      </c>
      <c r="BZ263" s="27">
        <v>3026.982</v>
      </c>
      <c r="CB263" s="27">
        <v>621.90200000000004</v>
      </c>
      <c r="CD263" s="27">
        <v>955.26599999999985</v>
      </c>
      <c r="CE263" s="27">
        <v>836.4849999999999</v>
      </c>
      <c r="CF263" s="27">
        <v>796.12800000000004</v>
      </c>
      <c r="CG263" s="27">
        <v>621.90200000000004</v>
      </c>
      <c r="CI263" s="27">
        <v>2523.0189999999998</v>
      </c>
      <c r="CJ263" s="27">
        <v>3178.7609999999991</v>
      </c>
      <c r="CK263" s="27">
        <v>3178.7609999999991</v>
      </c>
      <c r="CL263" s="27">
        <v>2648.8999999999996</v>
      </c>
    </row>
    <row r="264" spans="1:90" ht="16.5" customHeight="1" x14ac:dyDescent="0.25">
      <c r="A264" s="50"/>
      <c r="B264" s="27" t="s">
        <v>342</v>
      </c>
      <c r="C264" s="51" t="s">
        <v>79</v>
      </c>
      <c r="D264" s="52" t="s">
        <v>538</v>
      </c>
      <c r="E264" s="53" t="s">
        <v>58</v>
      </c>
      <c r="F264" s="53"/>
      <c r="G264" s="53">
        <v>1.9919331E-3</v>
      </c>
      <c r="H264" s="53">
        <v>1.8925737000000003E-3</v>
      </c>
      <c r="I264" s="28" t="s">
        <v>58</v>
      </c>
      <c r="J264" s="47" t="s">
        <v>58</v>
      </c>
      <c r="K264" s="53" t="s">
        <v>58</v>
      </c>
      <c r="L264" s="53" t="s">
        <v>58</v>
      </c>
      <c r="M264" s="53" t="s">
        <v>58</v>
      </c>
      <c r="N264" s="53" t="s">
        <v>58</v>
      </c>
      <c r="O264" s="28" t="s">
        <v>58</v>
      </c>
      <c r="P264" s="47" t="s">
        <v>58</v>
      </c>
      <c r="Q264" s="53" t="s">
        <v>58</v>
      </c>
      <c r="R264" s="53" t="s">
        <v>58</v>
      </c>
      <c r="S264" s="53">
        <v>1.2902662000000001E-3</v>
      </c>
      <c r="T264" s="53">
        <v>1.4539958000000001E-3</v>
      </c>
      <c r="U264" s="28" t="s">
        <v>58</v>
      </c>
      <c r="V264" s="29" t="s">
        <v>58</v>
      </c>
      <c r="W264" s="27"/>
      <c r="X264" s="27" t="s">
        <v>81</v>
      </c>
      <c r="Y264" s="27"/>
      <c r="Z264" s="27"/>
      <c r="AA264" s="30">
        <v>388.00009999999997</v>
      </c>
      <c r="AB264" s="31"/>
      <c r="AC264" s="31">
        <v>3.2629673E-3</v>
      </c>
      <c r="AD264" s="31">
        <v>2.2124576999999999E-3</v>
      </c>
      <c r="AE264" s="31">
        <v>2.0449203000000005E-3</v>
      </c>
      <c r="AF264" s="31"/>
      <c r="AG264" s="31"/>
      <c r="AH264" s="31"/>
      <c r="AI264" s="31"/>
      <c r="AJ264" s="31"/>
      <c r="AK264" s="31"/>
      <c r="AL264" s="31"/>
      <c r="AM264" s="31"/>
      <c r="AN264" s="31"/>
      <c r="AO264" s="31"/>
      <c r="AP264" s="31"/>
      <c r="AQ264" s="31"/>
      <c r="AR264" s="31"/>
      <c r="AS264" s="31"/>
      <c r="AT264" s="31"/>
      <c r="AU264" s="31"/>
      <c r="AV264" s="31"/>
      <c r="AW264" s="31"/>
      <c r="AX264" s="31"/>
      <c r="AY264" s="31"/>
      <c r="AZ264" s="31"/>
      <c r="BA264" s="31"/>
      <c r="BB264" s="31">
        <v>2.2971844E-3</v>
      </c>
      <c r="BC264" s="31"/>
      <c r="BD264" s="31">
        <v>1.2902662000000001E-3</v>
      </c>
      <c r="BE264" s="31">
        <v>2.3528239000000003E-3</v>
      </c>
      <c r="BF264" s="31">
        <v>1.5037797000000002E-3</v>
      </c>
      <c r="BG264" s="31">
        <v>1.4539958000000001E-3</v>
      </c>
      <c r="BH264" s="30"/>
      <c r="BI264" s="30"/>
      <c r="BJ264" s="30"/>
      <c r="BK264" s="30"/>
      <c r="BL264" s="30"/>
      <c r="BM264" s="30"/>
      <c r="BN264" s="30">
        <v>6.6606319000000009E-3</v>
      </c>
      <c r="BO264" s="30">
        <v>1.24766492E-2</v>
      </c>
      <c r="BP264" s="30">
        <v>1.46667072E-2</v>
      </c>
      <c r="BQ264" s="30">
        <v>1.9137607500000004E-2</v>
      </c>
      <c r="BR264" s="30">
        <v>1.9688254000000002E-2</v>
      </c>
      <c r="BS264" s="30"/>
      <c r="BT264" s="31">
        <v>1.1019007999999997E-3</v>
      </c>
      <c r="BU264" s="31"/>
      <c r="BV264" s="31"/>
      <c r="BW264" s="31"/>
      <c r="CB264" s="27">
        <v>3.2390583999999997E-3</v>
      </c>
      <c r="CD264" s="27">
        <v>6.6008656000000002E-3</v>
      </c>
      <c r="CE264" s="27">
        <v>6.1537880000000003E-3</v>
      </c>
      <c r="CF264" s="27">
        <v>4.4428964000000001E-3</v>
      </c>
      <c r="CG264" s="27">
        <v>3.2390583999999997E-3</v>
      </c>
    </row>
    <row r="265" spans="1:90" ht="16.5" customHeight="1" x14ac:dyDescent="0.25">
      <c r="A265" s="50"/>
      <c r="B265" s="27" t="s">
        <v>343</v>
      </c>
      <c r="C265" s="51" t="s">
        <v>79</v>
      </c>
      <c r="D265" s="52" t="s">
        <v>538</v>
      </c>
      <c r="E265" s="53" t="s">
        <v>58</v>
      </c>
      <c r="F265" s="53"/>
      <c r="G265" s="53">
        <v>5.77660599E-2</v>
      </c>
      <c r="H265" s="53">
        <v>5.4884637300000004E-2</v>
      </c>
      <c r="I265" s="28" t="s">
        <v>58</v>
      </c>
      <c r="J265" s="47" t="s">
        <v>58</v>
      </c>
      <c r="K265" s="53" t="s">
        <v>58</v>
      </c>
      <c r="L265" s="53" t="s">
        <v>58</v>
      </c>
      <c r="M265" s="53" t="s">
        <v>58</v>
      </c>
      <c r="N265" s="53" t="s">
        <v>58</v>
      </c>
      <c r="O265" s="28" t="s">
        <v>58</v>
      </c>
      <c r="P265" s="47" t="s">
        <v>58</v>
      </c>
      <c r="Q265" s="53" t="s">
        <v>58</v>
      </c>
      <c r="R265" s="53" t="s">
        <v>58</v>
      </c>
      <c r="S265" s="53">
        <v>3.7417719799999999E-2</v>
      </c>
      <c r="T265" s="53">
        <v>4.2165878200000007E-2</v>
      </c>
      <c r="U265" s="28" t="s">
        <v>58</v>
      </c>
      <c r="V265" s="29" t="s">
        <v>58</v>
      </c>
      <c r="W265" s="27"/>
      <c r="X265" s="27" t="s">
        <v>81</v>
      </c>
      <c r="Y265" s="27"/>
      <c r="Z265" s="27"/>
      <c r="AA265" s="30">
        <v>1423.9</v>
      </c>
      <c r="AB265" s="31"/>
      <c r="AC265" s="31">
        <v>9.4626051700000005E-2</v>
      </c>
      <c r="AD265" s="31">
        <v>6.4161273299999988E-2</v>
      </c>
      <c r="AE265" s="31">
        <v>5.9302688700000009E-2</v>
      </c>
      <c r="AF265" s="31"/>
      <c r="AG265" s="31"/>
      <c r="AH265" s="31"/>
      <c r="AI265" s="31"/>
      <c r="AJ265" s="31"/>
      <c r="AK265" s="31"/>
      <c r="AL265" s="31"/>
      <c r="AM265" s="31"/>
      <c r="AN265" s="31"/>
      <c r="AO265" s="31"/>
      <c r="AP265" s="31"/>
      <c r="AQ265" s="31"/>
      <c r="AR265" s="31"/>
      <c r="AS265" s="31"/>
      <c r="AT265" s="31"/>
      <c r="AU265" s="31"/>
      <c r="AV265" s="31"/>
      <c r="AW265" s="31"/>
      <c r="AX265" s="31"/>
      <c r="AY265" s="31"/>
      <c r="AZ265" s="31"/>
      <c r="BA265" s="31"/>
      <c r="BB265" s="31">
        <v>6.6618347600000002E-2</v>
      </c>
      <c r="BC265" s="31"/>
      <c r="BD265" s="31">
        <v>3.7417719799999999E-2</v>
      </c>
      <c r="BE265" s="31">
        <v>6.8231893099999996E-2</v>
      </c>
      <c r="BF265" s="31">
        <v>4.3609611300000004E-2</v>
      </c>
      <c r="BG265" s="31">
        <v>4.2165878200000007E-2</v>
      </c>
      <c r="BH265" s="30"/>
      <c r="BI265" s="30"/>
      <c r="BJ265" s="30"/>
      <c r="BK265" s="30"/>
      <c r="BL265" s="30"/>
      <c r="BM265" s="30"/>
      <c r="BN265" s="30">
        <v>0.19315832510000003</v>
      </c>
      <c r="BO265" s="30">
        <v>0.3618228268</v>
      </c>
      <c r="BP265" s="30">
        <v>0.42533450880000001</v>
      </c>
      <c r="BQ265" s="30">
        <v>0.55499061750000012</v>
      </c>
      <c r="BR265" s="30">
        <v>0.57095936600000008</v>
      </c>
      <c r="BS265" s="30"/>
      <c r="BT265" s="31">
        <v>3.1955123199999998E-2</v>
      </c>
      <c r="BU265" s="31"/>
      <c r="BV265" s="31"/>
      <c r="BW265" s="31"/>
      <c r="CB265" s="27">
        <v>9.3932693600000006E-2</v>
      </c>
      <c r="CD265" s="27">
        <v>0.19142510239999999</v>
      </c>
      <c r="CE265" s="27">
        <v>0.178459852</v>
      </c>
      <c r="CF265" s="27">
        <v>0.12884399560000001</v>
      </c>
      <c r="CG265" s="27">
        <v>9.3932693600000006E-2</v>
      </c>
    </row>
    <row r="266" spans="1:90" ht="16.5" customHeight="1" x14ac:dyDescent="0.25">
      <c r="A266" s="50"/>
      <c r="B266" s="27" t="s">
        <v>100</v>
      </c>
      <c r="C266" s="51">
        <v>0</v>
      </c>
      <c r="D266" s="52" t="s">
        <v>538</v>
      </c>
      <c r="E266" s="53">
        <v>0</v>
      </c>
      <c r="F266" s="53"/>
      <c r="G266" s="53">
        <v>19919.271242006998</v>
      </c>
      <c r="H266" s="53">
        <v>18925.680222789</v>
      </c>
      <c r="I266" s="28" t="s">
        <v>58</v>
      </c>
      <c r="J266" s="47" t="s">
        <v>58</v>
      </c>
      <c r="K266" s="53">
        <v>0</v>
      </c>
      <c r="L266" s="53" t="s">
        <v>58</v>
      </c>
      <c r="M266" s="53" t="s">
        <v>58</v>
      </c>
      <c r="N266" s="53" t="s">
        <v>58</v>
      </c>
      <c r="O266" s="28" t="s">
        <v>58</v>
      </c>
      <c r="P266" s="47" t="s">
        <v>58</v>
      </c>
      <c r="Q266" s="53">
        <v>13258.885627662998</v>
      </c>
      <c r="R266" s="53" t="s">
        <v>58</v>
      </c>
      <c r="S266" s="53">
        <v>12902.623292014001</v>
      </c>
      <c r="T266" s="53">
        <v>14539.914380126002</v>
      </c>
      <c r="U266" s="28" t="s">
        <v>58</v>
      </c>
      <c r="V266" s="29" t="s">
        <v>58</v>
      </c>
      <c r="W266" s="27"/>
      <c r="X266" s="27" t="s">
        <v>81</v>
      </c>
      <c r="Y266" s="27"/>
      <c r="Z266" s="27"/>
      <c r="AA266" s="30">
        <v>143699.56890000001</v>
      </c>
      <c r="AB266" s="31"/>
      <c r="AC266" s="31">
        <v>32629.575110981001</v>
      </c>
      <c r="AD266" s="31">
        <v>22124.510626268995</v>
      </c>
      <c r="AE266" s="31">
        <v>20449.141652391001</v>
      </c>
      <c r="AF266" s="31"/>
      <c r="AG266" s="31"/>
      <c r="AH266" s="31"/>
      <c r="AI266" s="31"/>
      <c r="AJ266" s="31"/>
      <c r="AK266" s="31"/>
      <c r="AL266" s="31"/>
      <c r="AM266" s="31"/>
      <c r="AN266" s="31"/>
      <c r="AO266" s="31"/>
      <c r="AP266" s="31"/>
      <c r="AQ266" s="31"/>
      <c r="AR266" s="31"/>
      <c r="AS266" s="31"/>
      <c r="AT266" s="31"/>
      <c r="AU266" s="31"/>
      <c r="AV266" s="31"/>
      <c r="AW266" s="31"/>
      <c r="AX266" s="31"/>
      <c r="AY266" s="31"/>
      <c r="AZ266" s="31"/>
      <c r="BA266" s="31"/>
      <c r="BB266" s="31">
        <v>22971.775084468001</v>
      </c>
      <c r="BC266" s="31"/>
      <c r="BD266" s="31">
        <v>12902.623292014001</v>
      </c>
      <c r="BE266" s="31">
        <v>23528.168415283006</v>
      </c>
      <c r="BF266" s="31">
        <v>15037.751886609001</v>
      </c>
      <c r="BG266" s="31">
        <v>14539.914380126002</v>
      </c>
      <c r="BH266" s="30"/>
      <c r="BI266" s="30"/>
      <c r="BJ266" s="30"/>
      <c r="BK266" s="30"/>
      <c r="BL266" s="30"/>
      <c r="BM266" s="30"/>
      <c r="BN266" s="30">
        <v>66606.119181043003</v>
      </c>
      <c r="BO266" s="30">
        <v>124766.117700524</v>
      </c>
      <c r="BP266" s="30">
        <v>146666.631998784</v>
      </c>
      <c r="BQ266" s="30">
        <v>191375.500871775</v>
      </c>
      <c r="BR266" s="30">
        <v>196881.94935238</v>
      </c>
      <c r="BS266" s="30"/>
      <c r="BT266" s="31">
        <v>11018.974942975998</v>
      </c>
      <c r="BU266" s="31"/>
      <c r="BV266" s="31"/>
      <c r="BW266" s="31"/>
      <c r="CB266" s="27">
        <v>32390.486828248002</v>
      </c>
      <c r="CD266" s="27">
        <v>66008.457974032004</v>
      </c>
      <c r="CE266" s="27">
        <v>61537.695386360007</v>
      </c>
      <c r="CF266" s="27">
        <v>44428.830713108</v>
      </c>
      <c r="CG266" s="27">
        <v>32390.486828248002</v>
      </c>
    </row>
    <row r="267" spans="1:90" ht="16.5" customHeight="1" x14ac:dyDescent="0.25">
      <c r="A267" s="50"/>
      <c r="B267" s="27" t="s">
        <v>344</v>
      </c>
      <c r="C267" s="51" t="s">
        <v>79</v>
      </c>
      <c r="D267" s="52" t="s">
        <v>34</v>
      </c>
      <c r="E267" s="53">
        <v>17920.618987931033</v>
      </c>
      <c r="F267" s="53"/>
      <c r="G267" s="53">
        <v>10162.02</v>
      </c>
      <c r="H267" s="53">
        <v>19233.508000000002</v>
      </c>
      <c r="I267" s="28" t="s">
        <v>58</v>
      </c>
      <c r="J267" s="47" t="s">
        <v>58</v>
      </c>
      <c r="K267" s="53">
        <v>1574.8376678890163</v>
      </c>
      <c r="L267" s="53" t="s">
        <v>58</v>
      </c>
      <c r="M267" s="53">
        <v>-686.58999999999992</v>
      </c>
      <c r="N267" s="53">
        <v>5420.5339999999997</v>
      </c>
      <c r="O267" s="28" t="s">
        <v>58</v>
      </c>
      <c r="P267" s="47" t="s">
        <v>58</v>
      </c>
      <c r="Q267" s="53">
        <v>-1724.2331056627074</v>
      </c>
      <c r="R267" s="53" t="s">
        <v>58</v>
      </c>
      <c r="S267" s="53">
        <v>-845.33300000000008</v>
      </c>
      <c r="T267" s="53">
        <v>3660.4760000000001</v>
      </c>
      <c r="U267" s="28" t="s">
        <v>58</v>
      </c>
      <c r="V267" s="29" t="s">
        <v>58</v>
      </c>
      <c r="W267" s="27"/>
      <c r="X267" s="27" t="s">
        <v>81</v>
      </c>
      <c r="Y267" s="27"/>
      <c r="Z267" s="27"/>
      <c r="AA267" s="30">
        <v>106314</v>
      </c>
      <c r="AB267" s="31"/>
      <c r="AC267" s="31">
        <v>34824.712</v>
      </c>
      <c r="AD267" s="31">
        <v>9636.5720000000001</v>
      </c>
      <c r="AE267" s="31">
        <v>17549.2</v>
      </c>
      <c r="AF267" s="31"/>
      <c r="AG267" s="31">
        <v>9621.0859999999993</v>
      </c>
      <c r="AH267" s="31"/>
      <c r="AI267" s="31">
        <v>-849.20100000000002</v>
      </c>
      <c r="AJ267" s="31">
        <v>-1666.3819999999996</v>
      </c>
      <c r="AK267" s="31">
        <v>1416.9649999999999</v>
      </c>
      <c r="AL267" s="31">
        <v>5165.049</v>
      </c>
      <c r="AM267" s="31"/>
      <c r="AN267" s="31">
        <v>9290.0429999999997</v>
      </c>
      <c r="AO267" s="31"/>
      <c r="AP267" s="31">
        <v>-1124.57</v>
      </c>
      <c r="AQ267" s="31">
        <v>-1878.4400000000005</v>
      </c>
      <c r="AR267" s="31">
        <v>1195.7860000000001</v>
      </c>
      <c r="AS267" s="31">
        <v>4986.0349999999999</v>
      </c>
      <c r="AT267" s="31"/>
      <c r="AU267" s="31">
        <v>10105.451999999999</v>
      </c>
      <c r="AV267" s="31"/>
      <c r="AW267" s="31">
        <v>-686.58999999999992</v>
      </c>
      <c r="AX267" s="31">
        <v>-1561.7840000000003</v>
      </c>
      <c r="AY267" s="31">
        <v>1670.7620000000002</v>
      </c>
      <c r="AZ267" s="31">
        <v>5420.5339999999997</v>
      </c>
      <c r="BA267" s="31"/>
      <c r="BB267" s="31">
        <v>6321.7579999999998</v>
      </c>
      <c r="BC267" s="31"/>
      <c r="BD267" s="31">
        <v>-845.33300000000008</v>
      </c>
      <c r="BE267" s="31">
        <v>-243.3769999999995</v>
      </c>
      <c r="BF267" s="31">
        <v>647.81600000000003</v>
      </c>
      <c r="BG267" s="31">
        <v>3660.4760000000001</v>
      </c>
      <c r="BH267" s="30">
        <v>1008.6909999999999</v>
      </c>
      <c r="BI267" s="30">
        <v>4983.6460000000006</v>
      </c>
      <c r="BJ267" s="30">
        <v>6657.1409999999996</v>
      </c>
      <c r="BK267" s="30">
        <v>5307.3809999999994</v>
      </c>
      <c r="BL267" s="30">
        <v>6410.3859999999986</v>
      </c>
      <c r="BM267" s="30"/>
      <c r="BN267" s="30">
        <v>22025.838</v>
      </c>
      <c r="BO267" s="30">
        <v>46018.26</v>
      </c>
      <c r="BP267" s="30">
        <v>51380.553999999996</v>
      </c>
      <c r="BQ267" s="30">
        <v>51800.023999999998</v>
      </c>
      <c r="BR267" s="30">
        <v>52210.472999999998</v>
      </c>
      <c r="BS267" s="30"/>
      <c r="BT267" s="31">
        <v>11491.925000000003</v>
      </c>
      <c r="BU267" s="31">
        <v>4312.16</v>
      </c>
      <c r="BV267" s="31">
        <v>1471.2729999999999</v>
      </c>
      <c r="BW267" s="31">
        <v>852.99599999999987</v>
      </c>
      <c r="BX267" s="27">
        <v>18835.565999999999</v>
      </c>
      <c r="BZ267" s="27">
        <v>10214.43</v>
      </c>
      <c r="CB267" s="27">
        <v>9673.8549999999996</v>
      </c>
      <c r="CD267" s="27">
        <v>3219.5819999999994</v>
      </c>
      <c r="CE267" s="27">
        <v>6726.1970000000001</v>
      </c>
      <c r="CF267" s="27">
        <v>7317.070999999999</v>
      </c>
      <c r="CG267" s="27">
        <v>9673.8549999999996</v>
      </c>
      <c r="CI267" s="27">
        <v>4842.9219999999996</v>
      </c>
      <c r="CJ267" s="27">
        <v>16194.168000000001</v>
      </c>
      <c r="CK267" s="27">
        <v>16194.168000000001</v>
      </c>
      <c r="CL267" s="27">
        <v>18835.565999999999</v>
      </c>
    </row>
    <row r="268" spans="1:90" ht="16.5" customHeight="1" x14ac:dyDescent="0.25">
      <c r="A268" s="50"/>
      <c r="B268" s="27" t="s">
        <v>345</v>
      </c>
      <c r="C268" s="51" t="s">
        <v>79</v>
      </c>
      <c r="D268" s="52" t="s">
        <v>540</v>
      </c>
      <c r="E268" s="53" t="s">
        <v>58</v>
      </c>
      <c r="F268" s="53"/>
      <c r="G268" s="53" t="s">
        <v>58</v>
      </c>
      <c r="H268" s="53" t="s">
        <v>58</v>
      </c>
      <c r="I268" s="28" t="s">
        <v>58</v>
      </c>
      <c r="J268" s="47" t="s">
        <v>58</v>
      </c>
      <c r="K268" s="53" t="s">
        <v>58</v>
      </c>
      <c r="L268" s="53" t="s">
        <v>58</v>
      </c>
      <c r="M268" s="53" t="s">
        <v>58</v>
      </c>
      <c r="N268" s="53" t="s">
        <v>58</v>
      </c>
      <c r="O268" s="28" t="s">
        <v>58</v>
      </c>
      <c r="P268" s="47" t="s">
        <v>58</v>
      </c>
      <c r="Q268" s="53" t="s">
        <v>58</v>
      </c>
      <c r="R268" s="53" t="s">
        <v>58</v>
      </c>
      <c r="S268" s="53">
        <v>274.35500000000002</v>
      </c>
      <c r="T268" s="53">
        <v>323.15100000000001</v>
      </c>
      <c r="U268" s="28" t="s">
        <v>58</v>
      </c>
      <c r="V268" s="29" t="s">
        <v>58</v>
      </c>
      <c r="W268" s="27"/>
      <c r="X268" s="27" t="s">
        <v>81</v>
      </c>
      <c r="Y268" s="27"/>
      <c r="Z268" s="27"/>
      <c r="AA268" s="30">
        <v>7064.2748732</v>
      </c>
      <c r="AB268" s="31"/>
      <c r="AC268" s="31"/>
      <c r="AD268" s="31"/>
      <c r="AE268" s="31"/>
      <c r="AF268" s="31"/>
      <c r="AG268" s="31"/>
      <c r="AH268" s="31"/>
      <c r="AI268" s="31"/>
      <c r="AJ268" s="31"/>
      <c r="AK268" s="31"/>
      <c r="AL268" s="31"/>
      <c r="AM268" s="31"/>
      <c r="AN268" s="31"/>
      <c r="AO268" s="31"/>
      <c r="AP268" s="31"/>
      <c r="AQ268" s="31"/>
      <c r="AR268" s="31"/>
      <c r="AS268" s="31"/>
      <c r="AT268" s="31"/>
      <c r="AU268" s="31"/>
      <c r="AV268" s="31"/>
      <c r="AW268" s="31"/>
      <c r="AX268" s="31"/>
      <c r="AY268" s="31"/>
      <c r="AZ268" s="31"/>
      <c r="BA268" s="31"/>
      <c r="BB268" s="31">
        <v>447.05399999999997</v>
      </c>
      <c r="BC268" s="31"/>
      <c r="BD268" s="31">
        <v>274.35500000000002</v>
      </c>
      <c r="BE268" s="31">
        <v>184.43700000000001</v>
      </c>
      <c r="BF268" s="31">
        <v>195.27500000000001</v>
      </c>
      <c r="BG268" s="31">
        <v>323.15100000000001</v>
      </c>
      <c r="BH268" s="30"/>
      <c r="BI268" s="30"/>
      <c r="BJ268" s="30"/>
      <c r="BK268" s="30"/>
      <c r="BL268" s="30"/>
      <c r="BM268" s="30"/>
      <c r="BN268" s="30">
        <v>1789.28</v>
      </c>
      <c r="BO268" s="30">
        <v>2549.0520000000001</v>
      </c>
      <c r="BP268" s="30">
        <v>2900.3539999999998</v>
      </c>
      <c r="BQ268" s="30">
        <v>3744.0450000000001</v>
      </c>
      <c r="BR268" s="30">
        <v>3733.2689999999998</v>
      </c>
      <c r="BS268" s="30"/>
      <c r="BT268" s="31"/>
      <c r="BU268" s="31"/>
      <c r="BV268" s="31"/>
      <c r="BW268" s="31"/>
      <c r="CB268" s="27">
        <v>600.04599999999994</v>
      </c>
      <c r="CD268" s="27">
        <v>977.21800000000007</v>
      </c>
      <c r="CE268" s="27">
        <v>826.76599999999996</v>
      </c>
      <c r="CF268" s="27">
        <v>701.48199999999997</v>
      </c>
      <c r="CG268" s="27">
        <v>600.04599999999994</v>
      </c>
    </row>
    <row r="269" spans="1:90" ht="16.5" customHeight="1" x14ac:dyDescent="0.25">
      <c r="A269" s="50"/>
      <c r="B269" s="27" t="s">
        <v>346</v>
      </c>
      <c r="C269" s="51" t="s">
        <v>79</v>
      </c>
      <c r="D269" s="52" t="s">
        <v>34</v>
      </c>
      <c r="E269" s="53" t="s">
        <v>58</v>
      </c>
      <c r="F269" s="53"/>
      <c r="G269" s="53">
        <v>12.055007</v>
      </c>
      <c r="H269" s="53">
        <v>3.5941559999999999</v>
      </c>
      <c r="I269" s="28" t="s">
        <v>58</v>
      </c>
      <c r="J269" s="47" t="s">
        <v>58</v>
      </c>
      <c r="K269" s="53" t="s">
        <v>58</v>
      </c>
      <c r="L269" s="53" t="s">
        <v>58</v>
      </c>
      <c r="M269" s="53">
        <v>7.4516460000000002</v>
      </c>
      <c r="N269" s="53">
        <v>1.4102130000000002</v>
      </c>
      <c r="O269" s="28" t="s">
        <v>58</v>
      </c>
      <c r="P269" s="47" t="s">
        <v>58</v>
      </c>
      <c r="Q269" s="53" t="s">
        <v>58</v>
      </c>
      <c r="R269" s="53" t="s">
        <v>58</v>
      </c>
      <c r="S269" s="53">
        <v>5.8128739999999999</v>
      </c>
      <c r="T269" s="53">
        <v>0.613896</v>
      </c>
      <c r="U269" s="28" t="s">
        <v>58</v>
      </c>
      <c r="V269" s="29" t="s">
        <v>58</v>
      </c>
      <c r="W269" s="27"/>
      <c r="X269" s="27" t="s">
        <v>81</v>
      </c>
      <c r="Y269" s="27"/>
      <c r="Z269" s="27"/>
      <c r="AA269" s="30">
        <v>1266.1060608</v>
      </c>
      <c r="AB269" s="31"/>
      <c r="AC269" s="31">
        <v>6.7025989999999993</v>
      </c>
      <c r="AD269" s="31">
        <v>735.774584</v>
      </c>
      <c r="AE269" s="31">
        <v>3.4843899999999999</v>
      </c>
      <c r="AF269" s="31"/>
      <c r="AG269" s="31">
        <v>6.7025989999999993</v>
      </c>
      <c r="AH269" s="31"/>
      <c r="AI269" s="31">
        <v>12.055007</v>
      </c>
      <c r="AJ269" s="31">
        <v>735.774584</v>
      </c>
      <c r="AK269" s="31">
        <v>3.4843899999999999</v>
      </c>
      <c r="AL269" s="31">
        <v>3.5941559999999999</v>
      </c>
      <c r="AM269" s="31"/>
      <c r="AN269" s="31">
        <v>1.933397</v>
      </c>
      <c r="AO269" s="31"/>
      <c r="AP269" s="31">
        <v>7.1729479999999999</v>
      </c>
      <c r="AQ269" s="31">
        <v>732.50296400000002</v>
      </c>
      <c r="AR269" s="31">
        <v>0.84722399999999998</v>
      </c>
      <c r="AS269" s="31">
        <v>1.2779720000000001</v>
      </c>
      <c r="AT269" s="31"/>
      <c r="AU269" s="31">
        <v>2.1601300000000001</v>
      </c>
      <c r="AV269" s="31"/>
      <c r="AW269" s="31">
        <v>7.4516460000000002</v>
      </c>
      <c r="AX269" s="31">
        <v>732.66111100000001</v>
      </c>
      <c r="AY269" s="31">
        <v>0.99614199999999997</v>
      </c>
      <c r="AZ269" s="31">
        <v>1.4102130000000002</v>
      </c>
      <c r="BA269" s="31"/>
      <c r="BB269" s="31">
        <v>0.32961499999999999</v>
      </c>
      <c r="BC269" s="31"/>
      <c r="BD269" s="31">
        <v>5.8128739999999999</v>
      </c>
      <c r="BE269" s="31">
        <v>731.47004300000003</v>
      </c>
      <c r="BF269" s="31">
        <v>0.20158400000000001</v>
      </c>
      <c r="BG269" s="31">
        <v>0.613896</v>
      </c>
      <c r="BH269" s="30">
        <v>-65.489854999999991</v>
      </c>
      <c r="BI269" s="30">
        <v>-56.888852999999997</v>
      </c>
      <c r="BJ269" s="30">
        <v>-53.184044999999998</v>
      </c>
      <c r="BK269" s="30">
        <v>-42.229028999999997</v>
      </c>
      <c r="BL269" s="30">
        <v>-47.555919000000003</v>
      </c>
      <c r="BM269" s="30"/>
      <c r="BN269" s="30">
        <v>263.08205600000002</v>
      </c>
      <c r="BO269" s="30">
        <v>275.81620299999997</v>
      </c>
      <c r="BP269" s="30">
        <v>275.90642200000002</v>
      </c>
      <c r="BQ269" s="30">
        <v>1007.356377</v>
      </c>
      <c r="BR269" s="30">
        <v>1013.099163</v>
      </c>
      <c r="BS269" s="30"/>
      <c r="BT269" s="31">
        <v>15.180578999999998</v>
      </c>
      <c r="BU269" s="31">
        <v>1.372652</v>
      </c>
      <c r="BV269" s="31">
        <v>-2.5012829999999999</v>
      </c>
      <c r="BW269" s="31">
        <v>0.97155200000000019</v>
      </c>
      <c r="BX269" s="27">
        <v>16.458103999999999</v>
      </c>
      <c r="BZ269" s="27">
        <v>735.81738300000006</v>
      </c>
      <c r="CB269" s="27">
        <v>13.018865000000002</v>
      </c>
      <c r="CD269" s="27">
        <v>738.09839699999998</v>
      </c>
      <c r="CE269" s="27">
        <v>732.00124200000005</v>
      </c>
      <c r="CF269" s="27">
        <v>12.339781000000002</v>
      </c>
      <c r="CG269" s="27">
        <v>13.018865000000002</v>
      </c>
      <c r="CI269" s="27">
        <v>742.51911199999995</v>
      </c>
      <c r="CJ269" s="27">
        <v>16.081593999999999</v>
      </c>
      <c r="CK269" s="27">
        <v>16.081593999999999</v>
      </c>
      <c r="CL269" s="27">
        <v>16.458103999999999</v>
      </c>
    </row>
    <row r="270" spans="1:90" ht="16.5" customHeight="1" x14ac:dyDescent="0.25">
      <c r="A270" s="50"/>
      <c r="B270" s="27" t="s">
        <v>101</v>
      </c>
      <c r="C270" s="51">
        <v>0</v>
      </c>
      <c r="D270" s="52" t="s">
        <v>34</v>
      </c>
      <c r="E270" s="53">
        <v>178.07429999999999</v>
      </c>
      <c r="F270" s="53"/>
      <c r="G270" s="53">
        <v>188.79516899999999</v>
      </c>
      <c r="H270" s="53">
        <v>171.75386800000001</v>
      </c>
      <c r="I270" s="28" t="s">
        <v>58</v>
      </c>
      <c r="J270" s="47" t="s">
        <v>58</v>
      </c>
      <c r="K270" s="53">
        <v>114</v>
      </c>
      <c r="L270" s="53" t="s">
        <v>58</v>
      </c>
      <c r="M270" s="53">
        <v>123.06746</v>
      </c>
      <c r="N270" s="53">
        <v>108.25214600000001</v>
      </c>
      <c r="O270" s="28" t="s">
        <v>58</v>
      </c>
      <c r="P270" s="47" t="s">
        <v>58</v>
      </c>
      <c r="Q270" s="53">
        <v>4584</v>
      </c>
      <c r="R270" s="53" t="s">
        <v>58</v>
      </c>
      <c r="S270" s="53">
        <v>13.094779000000003</v>
      </c>
      <c r="T270" s="53">
        <v>67.075012000000001</v>
      </c>
      <c r="U270" s="28" t="s">
        <v>58</v>
      </c>
      <c r="V270" s="29" t="s">
        <v>58</v>
      </c>
      <c r="W270" s="27"/>
      <c r="X270" s="27" t="s">
        <v>81</v>
      </c>
      <c r="Y270" s="27"/>
      <c r="Z270" s="27"/>
      <c r="AA270" s="30">
        <v>14994.85</v>
      </c>
      <c r="AB270" s="31"/>
      <c r="AC270" s="31">
        <v>311.23523299999999</v>
      </c>
      <c r="AD270" s="31">
        <v>163.39748900000006</v>
      </c>
      <c r="AE270" s="31">
        <v>212.302787</v>
      </c>
      <c r="AF270" s="31"/>
      <c r="AG270" s="31">
        <v>223.55745099999999</v>
      </c>
      <c r="AH270" s="31"/>
      <c r="AI270" s="31">
        <v>155.28954100000001</v>
      </c>
      <c r="AJ270" s="31">
        <v>125.17520199999996</v>
      </c>
      <c r="AK270" s="31">
        <v>97.760214000000005</v>
      </c>
      <c r="AL270" s="31">
        <v>127.937235</v>
      </c>
      <c r="AM270" s="31"/>
      <c r="AN270" s="31">
        <v>188.832426</v>
      </c>
      <c r="AO270" s="31"/>
      <c r="AP270" s="31">
        <v>121.254707</v>
      </c>
      <c r="AQ270" s="31">
        <v>108.44816200000002</v>
      </c>
      <c r="AR270" s="31">
        <v>81.449952999999994</v>
      </c>
      <c r="AS270" s="31">
        <v>107.522451</v>
      </c>
      <c r="AT270" s="31"/>
      <c r="AU270" s="31">
        <v>190.24546799999999</v>
      </c>
      <c r="AV270" s="31"/>
      <c r="AW270" s="31">
        <v>123.06746</v>
      </c>
      <c r="AX270" s="31">
        <v>109.50258000000002</v>
      </c>
      <c r="AY270" s="31">
        <v>82.456057999999999</v>
      </c>
      <c r="AZ270" s="31">
        <v>108.25214600000001</v>
      </c>
      <c r="BA270" s="31"/>
      <c r="BB270" s="31">
        <v>133.18262799999999</v>
      </c>
      <c r="BC270" s="31"/>
      <c r="BD270" s="31">
        <v>13.094779000000003</v>
      </c>
      <c r="BE270" s="31">
        <v>8186.2531870000003</v>
      </c>
      <c r="BF270" s="31">
        <v>44.753447000000001</v>
      </c>
      <c r="BG270" s="31">
        <v>67.075012000000001</v>
      </c>
      <c r="BH270" s="30">
        <v>1002.72938</v>
      </c>
      <c r="BI270" s="30">
        <v>1186.0526170000001</v>
      </c>
      <c r="BJ270" s="30">
        <v>1635.1858690000001</v>
      </c>
      <c r="BK270" s="30">
        <v>2023.4242539999998</v>
      </c>
      <c r="BL270" s="30">
        <v>3275.6197080000002</v>
      </c>
      <c r="BM270" s="30"/>
      <c r="BN270" s="30">
        <v>4134.5521689999996</v>
      </c>
      <c r="BO270" s="30">
        <v>5608.845507</v>
      </c>
      <c r="BP270" s="30">
        <v>5653.598954</v>
      </c>
      <c r="BQ270" s="30">
        <v>13920.236062</v>
      </c>
      <c r="BR270" s="30">
        <v>13933.330841000001</v>
      </c>
      <c r="BS270" s="30"/>
      <c r="BT270" s="31">
        <v>202.04248200000001</v>
      </c>
      <c r="BU270" s="31">
        <v>62.503461999999992</v>
      </c>
      <c r="BV270" s="31">
        <v>34.821652000000007</v>
      </c>
      <c r="BW270" s="31">
        <v>46.662202000000001</v>
      </c>
      <c r="BX270" s="27">
        <v>355.94431500000002</v>
      </c>
      <c r="BZ270" s="27">
        <v>382.20410600000002</v>
      </c>
      <c r="CB270" s="27">
        <v>1467.716801</v>
      </c>
      <c r="CD270" s="27">
        <v>8311.1764249999997</v>
      </c>
      <c r="CE270" s="27">
        <v>8364.1892619999999</v>
      </c>
      <c r="CF270" s="27">
        <v>1497.1040330000001</v>
      </c>
      <c r="CG270" s="27">
        <v>1467.716801</v>
      </c>
      <c r="CI270" s="27">
        <v>423.27824400000003</v>
      </c>
      <c r="CJ270" s="27">
        <v>375.89691099999999</v>
      </c>
      <c r="CK270" s="27">
        <v>375.89691099999999</v>
      </c>
      <c r="CL270" s="27">
        <v>355.94431500000002</v>
      </c>
    </row>
    <row r="271" spans="1:90" ht="16.5" customHeight="1" x14ac:dyDescent="0.25">
      <c r="A271" s="50"/>
      <c r="B271" s="27" t="s">
        <v>347</v>
      </c>
      <c r="C271" s="51" t="s">
        <v>79</v>
      </c>
      <c r="D271" s="52" t="s">
        <v>34</v>
      </c>
      <c r="E271" s="53" t="s">
        <v>58</v>
      </c>
      <c r="F271" s="53"/>
      <c r="G271" s="53">
        <v>281.771413</v>
      </c>
      <c r="H271" s="53">
        <v>185.56735599999999</v>
      </c>
      <c r="I271" s="28" t="s">
        <v>58</v>
      </c>
      <c r="J271" s="47" t="s">
        <v>58</v>
      </c>
      <c r="K271" s="53" t="s">
        <v>58</v>
      </c>
      <c r="L271" s="53" t="s">
        <v>58</v>
      </c>
      <c r="M271" s="53">
        <v>61.933477999999994</v>
      </c>
      <c r="N271" s="53">
        <v>29.611213999999993</v>
      </c>
      <c r="O271" s="28" t="s">
        <v>58</v>
      </c>
      <c r="P271" s="47" t="s">
        <v>58</v>
      </c>
      <c r="Q271" s="53" t="s">
        <v>58</v>
      </c>
      <c r="R271" s="53" t="s">
        <v>58</v>
      </c>
      <c r="S271" s="53">
        <v>37.545856000000001</v>
      </c>
      <c r="T271" s="53">
        <v>35.591343000000002</v>
      </c>
      <c r="U271" s="28" t="s">
        <v>58</v>
      </c>
      <c r="V271" s="29" t="s">
        <v>58</v>
      </c>
      <c r="W271" s="27"/>
      <c r="X271" s="27" t="s">
        <v>81</v>
      </c>
      <c r="Y271" s="27"/>
      <c r="Z271" s="27"/>
      <c r="AA271" s="30">
        <v>1569.2090870499999</v>
      </c>
      <c r="AB271" s="31"/>
      <c r="AC271" s="31">
        <v>382.22988700000002</v>
      </c>
      <c r="AD271" s="31">
        <v>201.9870269999999</v>
      </c>
      <c r="AE271" s="31">
        <v>217.860657</v>
      </c>
      <c r="AF271" s="31"/>
      <c r="AG271" s="31">
        <v>97.127649000000005</v>
      </c>
      <c r="AH271" s="31"/>
      <c r="AI271" s="31">
        <v>73.462766999999999</v>
      </c>
      <c r="AJ271" s="31">
        <v>40.128834999999981</v>
      </c>
      <c r="AK271" s="31">
        <v>40.398083</v>
      </c>
      <c r="AL271" s="31">
        <v>49.994726999999997</v>
      </c>
      <c r="AM271" s="31"/>
      <c r="AN271" s="31">
        <v>59.662752999999995</v>
      </c>
      <c r="AO271" s="31"/>
      <c r="AP271" s="31">
        <v>53.121001999999997</v>
      </c>
      <c r="AQ271" s="31">
        <v>17.299391</v>
      </c>
      <c r="AR271" s="31">
        <v>22.556023</v>
      </c>
      <c r="AS271" s="31">
        <v>26.327701999999999</v>
      </c>
      <c r="AT271" s="31"/>
      <c r="AU271" s="31">
        <v>65.235759999999999</v>
      </c>
      <c r="AV271" s="31"/>
      <c r="AW271" s="31">
        <v>61.933477999999994</v>
      </c>
      <c r="AX271" s="31">
        <v>19.886015999999998</v>
      </c>
      <c r="AY271" s="31">
        <v>25.685219000000011</v>
      </c>
      <c r="AZ271" s="31">
        <v>29.611213999999993</v>
      </c>
      <c r="BA271" s="31"/>
      <c r="BB271" s="31">
        <v>61.459896999999998</v>
      </c>
      <c r="BC271" s="31"/>
      <c r="BD271" s="31">
        <v>37.545856000000001</v>
      </c>
      <c r="BE271" s="31">
        <v>15.850137000000018</v>
      </c>
      <c r="BF271" s="31">
        <v>20.226648000000001</v>
      </c>
      <c r="BG271" s="31">
        <v>35.591343000000002</v>
      </c>
      <c r="BH271" s="30">
        <v>7.2655230000000017</v>
      </c>
      <c r="BI271" s="30">
        <v>146.06799799999999</v>
      </c>
      <c r="BJ271" s="30">
        <v>179.19216</v>
      </c>
      <c r="BK271" s="30">
        <v>121.324837</v>
      </c>
      <c r="BL271" s="30">
        <v>140.01895500000001</v>
      </c>
      <c r="BM271" s="30"/>
      <c r="BN271" s="30">
        <v>328.91335199999997</v>
      </c>
      <c r="BO271" s="30">
        <v>423.06761699999998</v>
      </c>
      <c r="BP271" s="30">
        <v>442.67519900000002</v>
      </c>
      <c r="BQ271" s="30">
        <v>639.95577200000002</v>
      </c>
      <c r="BR271" s="30">
        <v>668.06241699999998</v>
      </c>
      <c r="BS271" s="30"/>
      <c r="BT271" s="31">
        <v>116.83159700000004</v>
      </c>
      <c r="BU271" s="31">
        <v>21.88768</v>
      </c>
      <c r="BV271" s="31">
        <v>25.225082999999991</v>
      </c>
      <c r="BW271" s="31">
        <v>51.127242000000003</v>
      </c>
      <c r="BX271" s="27">
        <v>112.48091099999998</v>
      </c>
      <c r="BZ271" s="27">
        <v>110.806995</v>
      </c>
      <c r="CB271" s="27">
        <v>96.194597999999999</v>
      </c>
      <c r="CD271" s="27">
        <v>109.213984</v>
      </c>
      <c r="CE271" s="27">
        <v>97.536682000000013</v>
      </c>
      <c r="CF271" s="27">
        <v>102.73843299999999</v>
      </c>
      <c r="CG271" s="27">
        <v>96.194597999999999</v>
      </c>
      <c r="CI271" s="27">
        <v>137.11592700000003</v>
      </c>
      <c r="CJ271" s="27">
        <v>116.27844999999999</v>
      </c>
      <c r="CK271" s="27">
        <v>116.27844999999999</v>
      </c>
      <c r="CL271" s="27">
        <v>112.48091099999998</v>
      </c>
    </row>
    <row r="272" spans="1:90" ht="16.5" customHeight="1" x14ac:dyDescent="0.25">
      <c r="A272" s="50"/>
      <c r="B272" s="27" t="s">
        <v>348</v>
      </c>
      <c r="C272" s="51" t="s">
        <v>79</v>
      </c>
      <c r="D272" s="52" t="s">
        <v>34</v>
      </c>
      <c r="E272" s="53" t="s">
        <v>79</v>
      </c>
      <c r="F272" s="53"/>
      <c r="G272" s="53">
        <v>86825.953999999998</v>
      </c>
      <c r="H272" s="53">
        <v>49881.160020000003</v>
      </c>
      <c r="I272" s="28" t="s">
        <v>58</v>
      </c>
      <c r="J272" s="47" t="s">
        <v>58</v>
      </c>
      <c r="K272" s="53" t="s">
        <v>79</v>
      </c>
      <c r="L272" s="53" t="s">
        <v>58</v>
      </c>
      <c r="M272" s="53">
        <v>1826.5819999999999</v>
      </c>
      <c r="N272" s="53">
        <v>920.69912299999999</v>
      </c>
      <c r="O272" s="28" t="s">
        <v>58</v>
      </c>
      <c r="P272" s="47" t="s">
        <v>58</v>
      </c>
      <c r="Q272" s="53">
        <v>1461.2807112933663</v>
      </c>
      <c r="R272" s="53" t="s">
        <v>58</v>
      </c>
      <c r="S272" s="53">
        <v>1398.643</v>
      </c>
      <c r="T272" s="53">
        <v>707.36225899999999</v>
      </c>
      <c r="U272" s="28" t="s">
        <v>58</v>
      </c>
      <c r="V272" s="29" t="s">
        <v>58</v>
      </c>
      <c r="W272" s="27"/>
      <c r="X272" s="27" t="s">
        <v>81</v>
      </c>
      <c r="Y272" s="27"/>
      <c r="Z272" s="27"/>
      <c r="AA272" s="30">
        <v>30300</v>
      </c>
      <c r="AB272" s="31"/>
      <c r="AC272" s="31">
        <v>94412.784637000004</v>
      </c>
      <c r="AD272" s="31">
        <v>75283.209750999988</v>
      </c>
      <c r="AE272" s="31">
        <v>54484.677250000001</v>
      </c>
      <c r="AF272" s="31"/>
      <c r="AG272" s="31">
        <v>2168.117596</v>
      </c>
      <c r="AH272" s="31"/>
      <c r="AI272" s="31">
        <v>2424.973</v>
      </c>
      <c r="AJ272" s="31">
        <v>4073.4764790000008</v>
      </c>
      <c r="AK272" s="31">
        <v>1324.9026260000001</v>
      </c>
      <c r="AL272" s="31">
        <v>1238.6783620000001</v>
      </c>
      <c r="AM272" s="31"/>
      <c r="AN272" s="31">
        <v>1625.4823719999999</v>
      </c>
      <c r="AO272" s="31"/>
      <c r="AP272" s="31">
        <v>1799.6729999999998</v>
      </c>
      <c r="AQ272" s="31">
        <v>3673.1146750000003</v>
      </c>
      <c r="AR272" s="31">
        <v>945.31681500000002</v>
      </c>
      <c r="AS272" s="31">
        <v>938.90446099999997</v>
      </c>
      <c r="AT272" s="31"/>
      <c r="AU272" s="31">
        <v>1642.2181229999999</v>
      </c>
      <c r="AV272" s="31"/>
      <c r="AW272" s="31">
        <v>1826.5819999999999</v>
      </c>
      <c r="AX272" s="31">
        <v>3708.6501830000002</v>
      </c>
      <c r="AY272" s="31">
        <v>948.15068300000019</v>
      </c>
      <c r="AZ272" s="31">
        <v>920.69912299999999</v>
      </c>
      <c r="BA272" s="31"/>
      <c r="BB272" s="31">
        <v>1265.3827550000001</v>
      </c>
      <c r="BC272" s="31"/>
      <c r="BD272" s="31">
        <v>1398.643</v>
      </c>
      <c r="BE272" s="31">
        <v>2300.4388179999996</v>
      </c>
      <c r="BF272" s="31">
        <v>765.81072800000004</v>
      </c>
      <c r="BG272" s="31">
        <v>707.36225899999999</v>
      </c>
      <c r="BH272" s="30">
        <v>-645.08931300000017</v>
      </c>
      <c r="BI272" s="30">
        <v>-572.58285299999989</v>
      </c>
      <c r="BJ272" s="30">
        <v>-815.4834780000001</v>
      </c>
      <c r="BK272" s="30">
        <v>-4998.0310000000009</v>
      </c>
      <c r="BL272" s="30">
        <v>-5827.1759999999995</v>
      </c>
      <c r="BM272" s="30"/>
      <c r="BN272" s="30">
        <v>2189.5258520000002</v>
      </c>
      <c r="BO272" s="30">
        <v>4116.9733999999999</v>
      </c>
      <c r="BP272" s="30">
        <v>4863.2780579999999</v>
      </c>
      <c r="BQ272" s="30">
        <v>7267.6869999999999</v>
      </c>
      <c r="BR272" s="30">
        <v>7872.1970000000001</v>
      </c>
      <c r="BS272" s="30"/>
      <c r="BT272" s="31">
        <v>55796.308929999999</v>
      </c>
      <c r="BU272" s="31">
        <v>334.85800999999998</v>
      </c>
      <c r="BV272" s="31">
        <v>498.03595100000001</v>
      </c>
      <c r="BW272" s="31">
        <v>366.86445899999995</v>
      </c>
      <c r="BX272" s="27">
        <v>2542.6252869999998</v>
      </c>
      <c r="BZ272" s="27">
        <v>6299.0189890000001</v>
      </c>
      <c r="CB272" s="27">
        <v>1799.7698139999998</v>
      </c>
      <c r="CD272" s="27">
        <v>5172.2543009999999</v>
      </c>
      <c r="CE272" s="27">
        <v>4331.6323009999996</v>
      </c>
      <c r="CF272" s="27">
        <v>2320.0254869999999</v>
      </c>
      <c r="CG272" s="27">
        <v>1799.7698139999998</v>
      </c>
      <c r="CI272" s="27">
        <v>7404.0819890000002</v>
      </c>
      <c r="CJ272" s="27">
        <v>3155.9179599999998</v>
      </c>
      <c r="CK272" s="27">
        <v>3155.9179599999998</v>
      </c>
      <c r="CL272" s="27">
        <v>2542.6252869999998</v>
      </c>
    </row>
    <row r="273" spans="1:90" ht="16.5" customHeight="1" x14ac:dyDescent="0.25">
      <c r="A273" s="50"/>
      <c r="B273" s="27" t="s">
        <v>349</v>
      </c>
      <c r="C273" s="51" t="s">
        <v>79</v>
      </c>
      <c r="D273" s="52" t="s">
        <v>34</v>
      </c>
      <c r="E273" s="53" t="s">
        <v>58</v>
      </c>
      <c r="F273" s="53"/>
      <c r="G273" s="53">
        <v>580.78880300000003</v>
      </c>
      <c r="H273" s="53">
        <v>487.35028799999998</v>
      </c>
      <c r="I273" s="28" t="s">
        <v>58</v>
      </c>
      <c r="J273" s="47" t="s">
        <v>58</v>
      </c>
      <c r="K273" s="53" t="s">
        <v>58</v>
      </c>
      <c r="L273" s="53" t="s">
        <v>58</v>
      </c>
      <c r="M273" s="53">
        <v>53.108339000000001</v>
      </c>
      <c r="N273" s="53">
        <v>107.55138200000003</v>
      </c>
      <c r="O273" s="28" t="s">
        <v>58</v>
      </c>
      <c r="P273" s="47" t="s">
        <v>58</v>
      </c>
      <c r="Q273" s="53" t="s">
        <v>58</v>
      </c>
      <c r="R273" s="53" t="s">
        <v>58</v>
      </c>
      <c r="S273" s="53">
        <v>16.629829999999998</v>
      </c>
      <c r="T273" s="53">
        <v>92.055655000000002</v>
      </c>
      <c r="U273" s="28" t="s">
        <v>58</v>
      </c>
      <c r="V273" s="29" t="s">
        <v>58</v>
      </c>
      <c r="W273" s="27"/>
      <c r="X273" s="27" t="s">
        <v>81</v>
      </c>
      <c r="Y273" s="27"/>
      <c r="Z273" s="27"/>
      <c r="AA273" s="30">
        <v>7189.3018110143994</v>
      </c>
      <c r="AB273" s="31"/>
      <c r="AC273" s="31">
        <v>953.04454299999998</v>
      </c>
      <c r="AD273" s="31">
        <v>517.26195800000005</v>
      </c>
      <c r="AE273" s="31">
        <v>513.25420999999994</v>
      </c>
      <c r="AF273" s="31"/>
      <c r="AG273" s="31">
        <v>273.44845099999998</v>
      </c>
      <c r="AH273" s="31"/>
      <c r="AI273" s="31">
        <v>92.136578999999998</v>
      </c>
      <c r="AJ273" s="31">
        <v>105.93687</v>
      </c>
      <c r="AK273" s="31">
        <v>111.25062800000001</v>
      </c>
      <c r="AL273" s="31">
        <v>131.72621899999999</v>
      </c>
      <c r="AM273" s="31"/>
      <c r="AN273" s="31">
        <v>233.55277100000001</v>
      </c>
      <c r="AO273" s="31"/>
      <c r="AP273" s="31">
        <v>47.500191000000001</v>
      </c>
      <c r="AQ273" s="31">
        <v>61.430198000000019</v>
      </c>
      <c r="AR273" s="31">
        <v>84.413036000000005</v>
      </c>
      <c r="AS273" s="31">
        <v>106.824798</v>
      </c>
      <c r="AT273" s="31"/>
      <c r="AU273" s="31">
        <v>238.69722300000001</v>
      </c>
      <c r="AV273" s="31"/>
      <c r="AW273" s="31">
        <v>53.108339000000001</v>
      </c>
      <c r="AX273" s="31">
        <v>65.68043400000002</v>
      </c>
      <c r="AY273" s="31">
        <v>92.754472999999976</v>
      </c>
      <c r="AZ273" s="31">
        <v>107.55138200000003</v>
      </c>
      <c r="BA273" s="31"/>
      <c r="BB273" s="31">
        <v>191.460296</v>
      </c>
      <c r="BC273" s="31"/>
      <c r="BD273" s="31">
        <v>16.629829999999998</v>
      </c>
      <c r="BE273" s="31">
        <v>31.172568999999953</v>
      </c>
      <c r="BF273" s="31">
        <v>85.755022999999994</v>
      </c>
      <c r="BG273" s="31">
        <v>92.055655000000002</v>
      </c>
      <c r="BH273" s="30"/>
      <c r="BI273" s="30">
        <v>526.21166900000003</v>
      </c>
      <c r="BJ273" s="30">
        <v>569.58517099999995</v>
      </c>
      <c r="BK273" s="30">
        <v>486.37335599999994</v>
      </c>
      <c r="BL273" s="30">
        <v>560.31474300000002</v>
      </c>
      <c r="BM273" s="30"/>
      <c r="BN273" s="30"/>
      <c r="BO273" s="30">
        <v>852.76561800000002</v>
      </c>
      <c r="BP273" s="30">
        <v>939.21256600000004</v>
      </c>
      <c r="BQ273" s="30">
        <v>1525.0076369999999</v>
      </c>
      <c r="BR273" s="30">
        <v>1538.8779320000001</v>
      </c>
      <c r="BS273" s="30"/>
      <c r="BT273" s="31">
        <v>371.85472700000003</v>
      </c>
      <c r="BU273" s="31">
        <v>44.835008999999992</v>
      </c>
      <c r="BV273" s="31">
        <v>63.524795999999995</v>
      </c>
      <c r="BW273" s="31">
        <v>43.587981999999997</v>
      </c>
      <c r="BX273" s="27">
        <v>376.29381999999998</v>
      </c>
      <c r="BZ273" s="27">
        <v>397.13213000000002</v>
      </c>
      <c r="CB273" s="27">
        <v>271.08410300000003</v>
      </c>
      <c r="CD273" s="27">
        <v>225.61307599999995</v>
      </c>
      <c r="CE273" s="27">
        <v>308.38788799999998</v>
      </c>
      <c r="CF273" s="27">
        <v>328.15783000000005</v>
      </c>
      <c r="CG273" s="27">
        <v>271.08410300000003</v>
      </c>
      <c r="CI273" s="27">
        <v>319.09462800000006</v>
      </c>
      <c r="CJ273" s="27">
        <v>424.21328400000004</v>
      </c>
      <c r="CK273" s="27">
        <v>424.21328400000004</v>
      </c>
      <c r="CL273" s="27">
        <v>376.29381999999998</v>
      </c>
    </row>
    <row r="274" spans="1:90" ht="16.5" customHeight="1" x14ac:dyDescent="0.25">
      <c r="A274" s="50"/>
      <c r="B274" s="27" t="s">
        <v>350</v>
      </c>
      <c r="C274" s="51" t="s">
        <v>79</v>
      </c>
      <c r="D274" s="52" t="s">
        <v>34</v>
      </c>
      <c r="E274" s="53" t="s">
        <v>58</v>
      </c>
      <c r="F274" s="53"/>
      <c r="G274" s="53">
        <v>487.36400000000009</v>
      </c>
      <c r="H274" s="53">
        <v>268.66500000000002</v>
      </c>
      <c r="I274" s="28" t="s">
        <v>58</v>
      </c>
      <c r="J274" s="47" t="s">
        <v>58</v>
      </c>
      <c r="K274" s="53" t="s">
        <v>58</v>
      </c>
      <c r="L274" s="53" t="s">
        <v>58</v>
      </c>
      <c r="M274" s="53">
        <v>74.774000000000001</v>
      </c>
      <c r="N274" s="53">
        <v>3.1700000000000057</v>
      </c>
      <c r="O274" s="28" t="s">
        <v>58</v>
      </c>
      <c r="P274" s="47" t="s">
        <v>58</v>
      </c>
      <c r="Q274" s="53" t="s">
        <v>58</v>
      </c>
      <c r="R274" s="53" t="s">
        <v>58</v>
      </c>
      <c r="S274" s="53">
        <v>28.516999999999999</v>
      </c>
      <c r="T274" s="53">
        <v>-51.731999999999999</v>
      </c>
      <c r="U274" s="28" t="s">
        <v>58</v>
      </c>
      <c r="V274" s="29" t="s">
        <v>58</v>
      </c>
      <c r="W274" s="27"/>
      <c r="X274" s="27" t="s">
        <v>81</v>
      </c>
      <c r="Y274" s="27"/>
      <c r="Z274" s="27"/>
      <c r="AA274" s="30">
        <v>2096.64</v>
      </c>
      <c r="AB274" s="31"/>
      <c r="AC274" s="31">
        <v>582.57399999999996</v>
      </c>
      <c r="AD274" s="31">
        <v>357.86300000000006</v>
      </c>
      <c r="AE274" s="31">
        <v>384.24099999999999</v>
      </c>
      <c r="AF274" s="31"/>
      <c r="AG274" s="31">
        <v>159.86199999999999</v>
      </c>
      <c r="AH274" s="31"/>
      <c r="AI274" s="31">
        <v>118.73600000000002</v>
      </c>
      <c r="AJ274" s="31">
        <v>135.16199999999998</v>
      </c>
      <c r="AK274" s="31">
        <v>126.55500000000001</v>
      </c>
      <c r="AL274" s="31">
        <v>49.694000000000003</v>
      </c>
      <c r="AM274" s="31"/>
      <c r="AN274" s="31">
        <v>56.14</v>
      </c>
      <c r="AO274" s="31"/>
      <c r="AP274" s="31">
        <v>67.019000000000005</v>
      </c>
      <c r="AQ274" s="31">
        <v>81.192999999999984</v>
      </c>
      <c r="AR274" s="31">
        <v>67.671000000000006</v>
      </c>
      <c r="AS274" s="31">
        <v>-0.59699999999999998</v>
      </c>
      <c r="AT274" s="31"/>
      <c r="AU274" s="31">
        <v>63.774999999999999</v>
      </c>
      <c r="AV274" s="31"/>
      <c r="AW274" s="31">
        <v>74.774000000000001</v>
      </c>
      <c r="AX274" s="31">
        <v>86.686999999999983</v>
      </c>
      <c r="AY274" s="31">
        <v>71.804000000000002</v>
      </c>
      <c r="AZ274" s="31">
        <v>3.1700000000000057</v>
      </c>
      <c r="BA274" s="31"/>
      <c r="BB274" s="31">
        <v>-17.995000000000001</v>
      </c>
      <c r="BC274" s="31"/>
      <c r="BD274" s="31">
        <v>28.516999999999999</v>
      </c>
      <c r="BE274" s="31">
        <v>357.94</v>
      </c>
      <c r="BF274" s="31">
        <v>54.015999999999998</v>
      </c>
      <c r="BG274" s="31">
        <v>-51.731999999999999</v>
      </c>
      <c r="BH274" s="30">
        <v>747.39099999999985</v>
      </c>
      <c r="BI274" s="30">
        <v>-121.44299999999993</v>
      </c>
      <c r="BJ274" s="30">
        <v>-127.18599999999998</v>
      </c>
      <c r="BK274" s="30">
        <v>-174.50400000000008</v>
      </c>
      <c r="BL274" s="30">
        <v>-83.365999999999985</v>
      </c>
      <c r="BM274" s="30"/>
      <c r="BN274" s="30">
        <v>1368.89</v>
      </c>
      <c r="BO274" s="30">
        <v>2871.7049999999999</v>
      </c>
      <c r="BP274" s="30">
        <v>2950.3069999999998</v>
      </c>
      <c r="BQ274" s="30">
        <v>5146.6710000000003</v>
      </c>
      <c r="BR274" s="30">
        <v>5215.2089999999998</v>
      </c>
      <c r="BS274" s="30"/>
      <c r="BT274" s="31">
        <v>197.38</v>
      </c>
      <c r="BU274" s="31">
        <v>23.068999999999999</v>
      </c>
      <c r="BV274" s="31">
        <v>-21.909000000000002</v>
      </c>
      <c r="BW274" s="31">
        <v>7.4410000000000016</v>
      </c>
      <c r="BX274" s="27">
        <v>101.78400000000001</v>
      </c>
      <c r="BZ274" s="27">
        <v>222.26599999999999</v>
      </c>
      <c r="CB274" s="27">
        <v>49.411000000000001</v>
      </c>
      <c r="CD274" s="27">
        <v>388.74200000000002</v>
      </c>
      <c r="CE274" s="27">
        <v>393.96100000000001</v>
      </c>
      <c r="CF274" s="27">
        <v>103.167</v>
      </c>
      <c r="CG274" s="27">
        <v>49.411000000000001</v>
      </c>
      <c r="CI274" s="27">
        <v>236.43500000000003</v>
      </c>
      <c r="CJ274" s="27">
        <v>150.51900000000001</v>
      </c>
      <c r="CK274" s="27">
        <v>150.51900000000001</v>
      </c>
      <c r="CL274" s="27">
        <v>101.78400000000001</v>
      </c>
    </row>
    <row r="275" spans="1:90" ht="16.5" customHeight="1" x14ac:dyDescent="0.25">
      <c r="A275" s="50"/>
      <c r="B275" s="27" t="s">
        <v>351</v>
      </c>
      <c r="C275" s="51" t="s">
        <v>79</v>
      </c>
      <c r="D275" s="52" t="s">
        <v>34</v>
      </c>
      <c r="E275" s="53" t="s">
        <v>58</v>
      </c>
      <c r="F275" s="53"/>
      <c r="G275" s="53">
        <v>54.016607999999998</v>
      </c>
      <c r="H275" s="53">
        <v>39.097121000000001</v>
      </c>
      <c r="I275" s="28" t="s">
        <v>58</v>
      </c>
      <c r="J275" s="47" t="s">
        <v>58</v>
      </c>
      <c r="K275" s="53" t="s">
        <v>58</v>
      </c>
      <c r="L275" s="53" t="s">
        <v>58</v>
      </c>
      <c r="M275" s="53">
        <v>4.5473699999999999</v>
      </c>
      <c r="N275" s="53">
        <v>8.2942429999999998</v>
      </c>
      <c r="O275" s="28" t="s">
        <v>58</v>
      </c>
      <c r="P275" s="47" t="s">
        <v>58</v>
      </c>
      <c r="Q275" s="53" t="s">
        <v>58</v>
      </c>
      <c r="R275" s="53" t="s">
        <v>58</v>
      </c>
      <c r="S275" s="53">
        <v>2.4485049999999999</v>
      </c>
      <c r="T275" s="53">
        <v>0.56812499999999999</v>
      </c>
      <c r="U275" s="28" t="s">
        <v>58</v>
      </c>
      <c r="V275" s="29" t="s">
        <v>58</v>
      </c>
      <c r="W275" s="27"/>
      <c r="X275" s="27" t="s">
        <v>81</v>
      </c>
      <c r="Y275" s="27"/>
      <c r="Z275" s="27"/>
      <c r="AA275" s="30">
        <v>722.33437500000002</v>
      </c>
      <c r="AB275" s="31"/>
      <c r="AC275" s="31">
        <v>71.062426000000002</v>
      </c>
      <c r="AD275" s="31">
        <v>50.338820000000013</v>
      </c>
      <c r="AE275" s="31">
        <v>37.473784000000002</v>
      </c>
      <c r="AF275" s="31"/>
      <c r="AG275" s="31">
        <v>19.264585</v>
      </c>
      <c r="AH275" s="31"/>
      <c r="AI275" s="31">
        <v>11.30058</v>
      </c>
      <c r="AJ275" s="31">
        <v>19.043281</v>
      </c>
      <c r="AK275" s="31">
        <v>8.700901</v>
      </c>
      <c r="AL275" s="31">
        <v>11.418850000000001</v>
      </c>
      <c r="AM275" s="31"/>
      <c r="AN275" s="31">
        <v>12.684422</v>
      </c>
      <c r="AO275" s="31"/>
      <c r="AP275" s="31">
        <v>4.1536970000000002</v>
      </c>
      <c r="AQ275" s="31">
        <v>12.947174</v>
      </c>
      <c r="AR275" s="31">
        <v>3.3243770000000001</v>
      </c>
      <c r="AS275" s="31">
        <v>7.9158759999999999</v>
      </c>
      <c r="AT275" s="31"/>
      <c r="AU275" s="31">
        <v>13.372306999999999</v>
      </c>
      <c r="AV275" s="31"/>
      <c r="AW275" s="31">
        <v>4.5473699999999999</v>
      </c>
      <c r="AX275" s="31">
        <v>13.322855000000001</v>
      </c>
      <c r="AY275" s="31">
        <v>3.582884</v>
      </c>
      <c r="AZ275" s="31">
        <v>8.2942429999999998</v>
      </c>
      <c r="BA275" s="31"/>
      <c r="BB275" s="31">
        <v>1.887702</v>
      </c>
      <c r="BC275" s="31"/>
      <c r="BD275" s="31">
        <v>2.4485049999999999</v>
      </c>
      <c r="BE275" s="31">
        <v>8.3659529999999993</v>
      </c>
      <c r="BF275" s="31">
        <v>0.72666900000000001</v>
      </c>
      <c r="BG275" s="31">
        <v>0.56812499999999999</v>
      </c>
      <c r="BH275" s="30">
        <v>22.888456999999999</v>
      </c>
      <c r="BI275" s="30">
        <v>50.161076000000001</v>
      </c>
      <c r="BJ275" s="30">
        <v>19.188367999999997</v>
      </c>
      <c r="BK275" s="30">
        <v>16.888901000000001</v>
      </c>
      <c r="BL275" s="30">
        <v>28.902460000000001</v>
      </c>
      <c r="BM275" s="30"/>
      <c r="BN275" s="30">
        <v>19.637015999999999</v>
      </c>
      <c r="BO275" s="30">
        <v>37.967737</v>
      </c>
      <c r="BP275" s="30">
        <v>71.643376000000004</v>
      </c>
      <c r="BQ275" s="30">
        <v>79.356548000000004</v>
      </c>
      <c r="BR275" s="30">
        <v>80.286044000000004</v>
      </c>
      <c r="BS275" s="30"/>
      <c r="BT275" s="31">
        <v>34.911758999999996</v>
      </c>
      <c r="BU275" s="31">
        <v>4.6082269999999994</v>
      </c>
      <c r="BV275" s="31">
        <v>1.6038490000000003</v>
      </c>
      <c r="BW275" s="31">
        <v>2.2989979999999997</v>
      </c>
      <c r="BX275" s="27">
        <v>30.672666</v>
      </c>
      <c r="BZ275" s="27">
        <v>30.278046</v>
      </c>
      <c r="CB275" s="27">
        <v>4.3476890000000008</v>
      </c>
      <c r="CD275" s="27">
        <v>12.109252</v>
      </c>
      <c r="CE275" s="27">
        <v>10.980324</v>
      </c>
      <c r="CF275" s="27">
        <v>2.1899929999999999</v>
      </c>
      <c r="CG275" s="27">
        <v>4.3476890000000008</v>
      </c>
      <c r="CI275" s="27">
        <v>29.747351999999999</v>
      </c>
      <c r="CJ275" s="27">
        <v>29.647323</v>
      </c>
      <c r="CK275" s="27">
        <v>29.647323</v>
      </c>
      <c r="CL275" s="27">
        <v>30.672666</v>
      </c>
    </row>
    <row r="276" spans="1:90" ht="16.5" customHeight="1" x14ac:dyDescent="0.25">
      <c r="A276" s="50"/>
      <c r="B276" s="27" t="s">
        <v>352</v>
      </c>
      <c r="C276" s="51" t="s">
        <v>79</v>
      </c>
      <c r="D276" s="52" t="s">
        <v>34</v>
      </c>
      <c r="E276" s="53" t="s">
        <v>58</v>
      </c>
      <c r="F276" s="53"/>
      <c r="G276" s="53">
        <v>5.3792749999999998</v>
      </c>
      <c r="H276" s="53">
        <v>9.7692990000000002</v>
      </c>
      <c r="I276" s="28" t="s">
        <v>58</v>
      </c>
      <c r="J276" s="47" t="s">
        <v>58</v>
      </c>
      <c r="K276" s="53" t="s">
        <v>58</v>
      </c>
      <c r="L276" s="53" t="s">
        <v>58</v>
      </c>
      <c r="M276" s="53">
        <v>-1.0638459999999998</v>
      </c>
      <c r="N276" s="53">
        <v>-1.5000749999999998</v>
      </c>
      <c r="O276" s="28" t="s">
        <v>58</v>
      </c>
      <c r="P276" s="47" t="s">
        <v>58</v>
      </c>
      <c r="Q276" s="53" t="s">
        <v>58</v>
      </c>
      <c r="R276" s="53" t="s">
        <v>58</v>
      </c>
      <c r="S276" s="53">
        <v>-1.816567</v>
      </c>
      <c r="T276" s="53">
        <v>-5.2681480000000001</v>
      </c>
      <c r="U276" s="28" t="s">
        <v>58</v>
      </c>
      <c r="V276" s="29" t="s">
        <v>58</v>
      </c>
      <c r="W276" s="27"/>
      <c r="X276" s="27" t="s">
        <v>81</v>
      </c>
      <c r="Y276" s="27"/>
      <c r="Z276" s="27"/>
      <c r="AA276" s="30">
        <v>559.64253599999995</v>
      </c>
      <c r="AB276" s="31"/>
      <c r="AC276" s="31">
        <v>27.539228999999999</v>
      </c>
      <c r="AD276" s="31">
        <v>-2.6133330000000008</v>
      </c>
      <c r="AE276" s="31">
        <v>0.84608899999999998</v>
      </c>
      <c r="AF276" s="31"/>
      <c r="AG276" s="31">
        <v>0.98589199999999999</v>
      </c>
      <c r="AH276" s="31"/>
      <c r="AI276" s="31">
        <v>0</v>
      </c>
      <c r="AJ276" s="31">
        <v>-9.9087990000000001</v>
      </c>
      <c r="AK276" s="31">
        <v>-0.110342</v>
      </c>
      <c r="AL276" s="31">
        <v>-3.6671830000000001</v>
      </c>
      <c r="AM276" s="31"/>
      <c r="AN276" s="31">
        <v>-1.1820850000000001</v>
      </c>
      <c r="AO276" s="31"/>
      <c r="AP276" s="31">
        <v>-1.131365</v>
      </c>
      <c r="AQ276" s="31">
        <v>-8.6556150000000009</v>
      </c>
      <c r="AR276" s="31">
        <v>-1.1002479999999999</v>
      </c>
      <c r="AS276" s="31">
        <v>-5.3290949999999997</v>
      </c>
      <c r="AT276" s="31"/>
      <c r="AU276" s="31">
        <v>3.0340959999999999</v>
      </c>
      <c r="AV276" s="31"/>
      <c r="AW276" s="31">
        <v>-1.0638459999999998</v>
      </c>
      <c r="AX276" s="31">
        <v>-11.005995</v>
      </c>
      <c r="AY276" s="31">
        <v>0.99202699999999999</v>
      </c>
      <c r="AZ276" s="31">
        <v>-1.5000749999999998</v>
      </c>
      <c r="BA276" s="31"/>
      <c r="BB276" s="31">
        <v>-2.792732</v>
      </c>
      <c r="BC276" s="31"/>
      <c r="BD276" s="31">
        <v>-1.816567</v>
      </c>
      <c r="BE276" s="31">
        <v>16.200081999999998</v>
      </c>
      <c r="BF276" s="31">
        <v>-0.57122600000000001</v>
      </c>
      <c r="BG276" s="31">
        <v>-5.2681480000000001</v>
      </c>
      <c r="BH276" s="30">
        <v>13.902057999999998</v>
      </c>
      <c r="BI276" s="30">
        <v>2.5099970000000003</v>
      </c>
      <c r="BJ276" s="30">
        <v>7.1488440000000004</v>
      </c>
      <c r="BK276" s="30">
        <v>0.97353600000000007</v>
      </c>
      <c r="BL276" s="30">
        <v>0.87784799999999996</v>
      </c>
      <c r="BM276" s="30"/>
      <c r="BN276" s="30">
        <v>38.663483999999997</v>
      </c>
      <c r="BO276" s="30">
        <v>87.782708</v>
      </c>
      <c r="BP276" s="30">
        <v>85.059730999999999</v>
      </c>
      <c r="BQ276" s="30">
        <v>73.523510000000002</v>
      </c>
      <c r="BR276" s="30">
        <v>70.969362000000004</v>
      </c>
      <c r="BS276" s="30"/>
      <c r="BT276" s="31">
        <v>6.0471189999999986</v>
      </c>
      <c r="BU276" s="31">
        <v>-0.56519700000000006</v>
      </c>
      <c r="BV276" s="31">
        <v>1.1289639999999999</v>
      </c>
      <c r="BW276" s="31">
        <v>-1.0781579999999999</v>
      </c>
      <c r="BX276" s="27">
        <v>2.247065000000001</v>
      </c>
      <c r="BZ276" s="27">
        <v>-6.9798720000000003</v>
      </c>
      <c r="CB276" s="27">
        <v>-6.0351660000000003</v>
      </c>
      <c r="CD276" s="27">
        <v>8.5441409999999998</v>
      </c>
      <c r="CE276" s="27">
        <v>12.836124</v>
      </c>
      <c r="CF276" s="27">
        <v>-4.8688900000000004</v>
      </c>
      <c r="CG276" s="27">
        <v>-6.0351660000000003</v>
      </c>
      <c r="CI276" s="27">
        <v>-12.577889000000003</v>
      </c>
      <c r="CJ276" s="27">
        <v>3.8042889999999998</v>
      </c>
      <c r="CK276" s="27">
        <v>3.8042889999999998</v>
      </c>
      <c r="CL276" s="27">
        <v>2.247065000000001</v>
      </c>
    </row>
    <row r="277" spans="1:90" ht="16.5" customHeight="1" x14ac:dyDescent="0.25">
      <c r="A277" s="50"/>
      <c r="B277" s="27" t="s">
        <v>353</v>
      </c>
      <c r="C277" s="51" t="s">
        <v>79</v>
      </c>
      <c r="D277" s="52" t="s">
        <v>34</v>
      </c>
      <c r="E277" s="53" t="s">
        <v>58</v>
      </c>
      <c r="F277" s="53"/>
      <c r="G277" s="53">
        <v>7363.0829750000012</v>
      </c>
      <c r="H277" s="53">
        <v>6746.5882069999998</v>
      </c>
      <c r="I277" s="28" t="s">
        <v>58</v>
      </c>
      <c r="J277" s="47" t="s">
        <v>58</v>
      </c>
      <c r="K277" s="53" t="s">
        <v>58</v>
      </c>
      <c r="L277" s="53" t="s">
        <v>58</v>
      </c>
      <c r="M277" s="53">
        <v>841.269679</v>
      </c>
      <c r="N277" s="53">
        <v>739.02677300000005</v>
      </c>
      <c r="O277" s="28" t="s">
        <v>58</v>
      </c>
      <c r="P277" s="47" t="s">
        <v>58</v>
      </c>
      <c r="Q277" s="53" t="s">
        <v>58</v>
      </c>
      <c r="R277" s="53" t="s">
        <v>58</v>
      </c>
      <c r="S277" s="53">
        <v>461.75824499999999</v>
      </c>
      <c r="T277" s="53">
        <v>10.023364000000001</v>
      </c>
      <c r="U277" s="28" t="s">
        <v>58</v>
      </c>
      <c r="V277" s="29" t="s">
        <v>58</v>
      </c>
      <c r="W277" s="27"/>
      <c r="X277" s="27" t="s">
        <v>81</v>
      </c>
      <c r="Y277" s="27"/>
      <c r="Z277" s="27"/>
      <c r="AA277" s="30">
        <v>13275</v>
      </c>
      <c r="AB277" s="31"/>
      <c r="AC277" s="31">
        <v>11015.841289</v>
      </c>
      <c r="AD277" s="31">
        <v>7312.4436979999991</v>
      </c>
      <c r="AE277" s="31">
        <v>6318.2688470000003</v>
      </c>
      <c r="AF277" s="31"/>
      <c r="AG277" s="31">
        <v>1438.1426019999999</v>
      </c>
      <c r="AH277" s="31"/>
      <c r="AI277" s="31">
        <v>875.54269399999998</v>
      </c>
      <c r="AJ277" s="31">
        <v>831.71813999999995</v>
      </c>
      <c r="AK277" s="31">
        <v>1368.9135160000001</v>
      </c>
      <c r="AL277" s="31">
        <v>736.55963899999995</v>
      </c>
      <c r="AM277" s="31"/>
      <c r="AN277" s="31">
        <v>1351.09393</v>
      </c>
      <c r="AO277" s="31"/>
      <c r="AP277" s="31">
        <v>789.40649399999995</v>
      </c>
      <c r="AQ277" s="31">
        <v>776.94065900000032</v>
      </c>
      <c r="AR277" s="31">
        <v>1322.8879589999999</v>
      </c>
      <c r="AS277" s="31">
        <v>688.17676700000004</v>
      </c>
      <c r="AT277" s="31"/>
      <c r="AU277" s="31">
        <v>1448.749176</v>
      </c>
      <c r="AV277" s="31"/>
      <c r="AW277" s="31">
        <v>841.269679</v>
      </c>
      <c r="AX277" s="31">
        <v>827.75027800000032</v>
      </c>
      <c r="AY277" s="31">
        <v>1374.5966890000002</v>
      </c>
      <c r="AZ277" s="31">
        <v>739.02677300000005</v>
      </c>
      <c r="BA277" s="31"/>
      <c r="BB277" s="31">
        <v>188.02764199999999</v>
      </c>
      <c r="BC277" s="31"/>
      <c r="BD277" s="31">
        <v>461.75824499999999</v>
      </c>
      <c r="BE277" s="31">
        <v>759.52274299999999</v>
      </c>
      <c r="BF277" s="31">
        <v>194.83830900000001</v>
      </c>
      <c r="BG277" s="31">
        <v>10.023364000000001</v>
      </c>
      <c r="BH277" s="30">
        <v>2624.5533210000003</v>
      </c>
      <c r="BI277" s="30">
        <v>6037.5336790000001</v>
      </c>
      <c r="BJ277" s="30">
        <v>5672.0940809999993</v>
      </c>
      <c r="BK277" s="30">
        <v>6213.1948899999998</v>
      </c>
      <c r="BL277" s="30">
        <v>5962.1521489999996</v>
      </c>
      <c r="BM277" s="30"/>
      <c r="BN277" s="30">
        <v>1295.2794670000001</v>
      </c>
      <c r="BO277" s="30">
        <v>994.93340899999998</v>
      </c>
      <c r="BP277" s="30">
        <v>1779.9316960000001</v>
      </c>
      <c r="BQ277" s="30">
        <v>2549.9807409999999</v>
      </c>
      <c r="BR277" s="30">
        <v>3044.9791319999999</v>
      </c>
      <c r="BS277" s="30"/>
      <c r="BT277" s="31">
        <v>3621.913316000001</v>
      </c>
      <c r="BU277" s="31">
        <v>212.87941799999999</v>
      </c>
      <c r="BV277" s="31">
        <v>192.11116200000001</v>
      </c>
      <c r="BW277" s="31">
        <v>137.35194899999999</v>
      </c>
      <c r="BX277" s="27">
        <v>2148.4274350000001</v>
      </c>
      <c r="BZ277" s="27">
        <v>3651.0961430000007</v>
      </c>
      <c r="CB277" s="27">
        <v>-613.03305</v>
      </c>
      <c r="CD277" s="27">
        <v>1426.1426609999999</v>
      </c>
      <c r="CE277" s="27">
        <v>1142.388694</v>
      </c>
      <c r="CF277" s="27">
        <v>-470.43620600000008</v>
      </c>
      <c r="CG277" s="27">
        <v>-613.03305</v>
      </c>
      <c r="CI277" s="27">
        <v>3782.643419</v>
      </c>
      <c r="CJ277" s="27">
        <v>3310.144706</v>
      </c>
      <c r="CK277" s="27">
        <v>3310.144706</v>
      </c>
      <c r="CL277" s="27">
        <v>2148.4274350000001</v>
      </c>
    </row>
    <row r="278" spans="1:90" ht="16.5" customHeight="1" x14ac:dyDescent="0.25">
      <c r="A278" s="50"/>
      <c r="B278" s="27" t="s">
        <v>354</v>
      </c>
      <c r="C278" s="51" t="s">
        <v>79</v>
      </c>
      <c r="D278" s="52" t="s">
        <v>34</v>
      </c>
      <c r="E278" s="53" t="s">
        <v>58</v>
      </c>
      <c r="F278" s="53"/>
      <c r="G278" s="53">
        <v>850.56643999999983</v>
      </c>
      <c r="H278" s="53">
        <v>925.16958899999997</v>
      </c>
      <c r="I278" s="28" t="s">
        <v>58</v>
      </c>
      <c r="J278" s="47" t="s">
        <v>58</v>
      </c>
      <c r="K278" s="53" t="s">
        <v>58</v>
      </c>
      <c r="L278" s="53" t="s">
        <v>58</v>
      </c>
      <c r="M278" s="53">
        <v>128.87702999999999</v>
      </c>
      <c r="N278" s="53">
        <v>162.78037700000004</v>
      </c>
      <c r="O278" s="28" t="s">
        <v>58</v>
      </c>
      <c r="P278" s="47" t="s">
        <v>58</v>
      </c>
      <c r="Q278" s="53" t="s">
        <v>58</v>
      </c>
      <c r="R278" s="53" t="s">
        <v>58</v>
      </c>
      <c r="S278" s="53">
        <v>112.740135</v>
      </c>
      <c r="T278" s="53">
        <v>167.20919799999999</v>
      </c>
      <c r="U278" s="28" t="s">
        <v>58</v>
      </c>
      <c r="V278" s="29" t="s">
        <v>58</v>
      </c>
      <c r="W278" s="27"/>
      <c r="X278" s="27" t="s">
        <v>81</v>
      </c>
      <c r="Y278" s="27"/>
      <c r="Z278" s="27"/>
      <c r="AA278" s="30">
        <v>12345.4755</v>
      </c>
      <c r="AB278" s="31"/>
      <c r="AC278" s="31">
        <v>1625.2694300000001</v>
      </c>
      <c r="AD278" s="31">
        <v>894.81537099999969</v>
      </c>
      <c r="AE278" s="31">
        <v>841.31919200000004</v>
      </c>
      <c r="AF278" s="31"/>
      <c r="AG278" s="31">
        <v>471.10045400000001</v>
      </c>
      <c r="AH278" s="31"/>
      <c r="AI278" s="31">
        <v>194.37669799999998</v>
      </c>
      <c r="AJ278" s="31">
        <v>261.05800799999997</v>
      </c>
      <c r="AK278" s="31">
        <v>233.70820800000001</v>
      </c>
      <c r="AL278" s="31">
        <v>254.27966599999999</v>
      </c>
      <c r="AM278" s="31"/>
      <c r="AN278" s="31">
        <v>319.85412100000002</v>
      </c>
      <c r="AO278" s="31"/>
      <c r="AP278" s="31">
        <v>122.614177</v>
      </c>
      <c r="AQ278" s="31">
        <v>180.19836100000003</v>
      </c>
      <c r="AR278" s="31">
        <v>150.37640400000001</v>
      </c>
      <c r="AS278" s="31">
        <v>158.365734</v>
      </c>
      <c r="AT278" s="31"/>
      <c r="AU278" s="31">
        <v>327.98565600000001</v>
      </c>
      <c r="AV278" s="31"/>
      <c r="AW278" s="31">
        <v>128.87702999999999</v>
      </c>
      <c r="AX278" s="31">
        <v>185.19673500000005</v>
      </c>
      <c r="AY278" s="31">
        <v>157.50497999999999</v>
      </c>
      <c r="AZ278" s="31">
        <v>162.78037700000004</v>
      </c>
      <c r="BA278" s="31"/>
      <c r="BB278" s="31">
        <v>328.48188900000002</v>
      </c>
      <c r="BC278" s="31"/>
      <c r="BD278" s="31">
        <v>112.740135</v>
      </c>
      <c r="BE278" s="31">
        <v>275.26612499999999</v>
      </c>
      <c r="BF278" s="31">
        <v>177.51383300000001</v>
      </c>
      <c r="BG278" s="31">
        <v>167.20919799999999</v>
      </c>
      <c r="BH278" s="30">
        <v>-76.62377699999999</v>
      </c>
      <c r="BI278" s="30">
        <v>310.14743899999996</v>
      </c>
      <c r="BJ278" s="30">
        <v>355.57630599999993</v>
      </c>
      <c r="BK278" s="30">
        <v>291.15390000000002</v>
      </c>
      <c r="BL278" s="30">
        <v>251.288703</v>
      </c>
      <c r="BM278" s="30"/>
      <c r="BN278" s="30">
        <v>355.05588999999998</v>
      </c>
      <c r="BO278" s="30">
        <v>1199.503622</v>
      </c>
      <c r="BP278" s="30">
        <v>1376.7152819999999</v>
      </c>
      <c r="BQ278" s="30">
        <v>1924.8701100000001</v>
      </c>
      <c r="BR278" s="30">
        <v>2019.5598580000001</v>
      </c>
      <c r="BS278" s="30"/>
      <c r="BT278" s="31">
        <v>477.10248100000001</v>
      </c>
      <c r="BU278" s="31">
        <v>78.621960999999985</v>
      </c>
      <c r="BV278" s="31">
        <v>46.014482000000008</v>
      </c>
      <c r="BW278" s="31">
        <v>30.830876000000004</v>
      </c>
      <c r="BX278" s="27">
        <v>511.56717100000014</v>
      </c>
      <c r="BZ278" s="27">
        <v>670.68737099999998</v>
      </c>
      <c r="CB278" s="27">
        <v>568.64261999999997</v>
      </c>
      <c r="CD278" s="27">
        <v>732.72929099999999</v>
      </c>
      <c r="CE278" s="27">
        <v>781.26184699999999</v>
      </c>
      <c r="CF278" s="27">
        <v>682.35386399999993</v>
      </c>
      <c r="CG278" s="27">
        <v>568.64261999999997</v>
      </c>
      <c r="CI278" s="27">
        <v>634.35912200000007</v>
      </c>
      <c r="CJ278" s="27">
        <v>590.45019000000002</v>
      </c>
      <c r="CK278" s="27">
        <v>590.45019000000002</v>
      </c>
      <c r="CL278" s="27">
        <v>511.56717100000014</v>
      </c>
    </row>
    <row r="279" spans="1:90" ht="16.5" customHeight="1" x14ac:dyDescent="0.25">
      <c r="A279" s="50"/>
      <c r="B279" s="27" t="s">
        <v>355</v>
      </c>
      <c r="C279" s="51" t="s">
        <v>79</v>
      </c>
      <c r="D279" s="52" t="s">
        <v>34</v>
      </c>
      <c r="E279" s="53" t="s">
        <v>58</v>
      </c>
      <c r="F279" s="53"/>
      <c r="G279" s="53">
        <v>242.597264</v>
      </c>
      <c r="H279" s="53">
        <v>259.90088400000002</v>
      </c>
      <c r="I279" s="28" t="s">
        <v>58</v>
      </c>
      <c r="J279" s="47" t="s">
        <v>58</v>
      </c>
      <c r="K279" s="53" t="s">
        <v>58</v>
      </c>
      <c r="L279" s="53" t="s">
        <v>58</v>
      </c>
      <c r="M279" s="53">
        <v>6.4015050000000002</v>
      </c>
      <c r="N279" s="53">
        <v>34.311327000000006</v>
      </c>
      <c r="O279" s="28" t="s">
        <v>58</v>
      </c>
      <c r="P279" s="47" t="s">
        <v>58</v>
      </c>
      <c r="Q279" s="53" t="s">
        <v>58</v>
      </c>
      <c r="R279" s="53" t="s">
        <v>58</v>
      </c>
      <c r="S279" s="53">
        <v>2.381561</v>
      </c>
      <c r="T279" s="53">
        <v>23.351935000000001</v>
      </c>
      <c r="U279" s="28" t="s">
        <v>58</v>
      </c>
      <c r="V279" s="29" t="s">
        <v>58</v>
      </c>
      <c r="W279" s="27"/>
      <c r="X279" s="27" t="s">
        <v>81</v>
      </c>
      <c r="Y279" s="27"/>
      <c r="Z279" s="27"/>
      <c r="AA279" s="30">
        <v>2188</v>
      </c>
      <c r="AB279" s="31"/>
      <c r="AC279" s="31">
        <v>529.49991299999999</v>
      </c>
      <c r="AD279" s="31">
        <v>220.97938699999997</v>
      </c>
      <c r="AE279" s="31">
        <v>221.64206300000001</v>
      </c>
      <c r="AF279" s="31"/>
      <c r="AG279" s="31">
        <v>124.732094</v>
      </c>
      <c r="AH279" s="31"/>
      <c r="AI279" s="31">
        <v>28.897082999999999</v>
      </c>
      <c r="AJ279" s="31">
        <v>34.519045000000006</v>
      </c>
      <c r="AK279" s="31">
        <v>31.207525</v>
      </c>
      <c r="AL279" s="31">
        <v>54.097906000000002</v>
      </c>
      <c r="AM279" s="31"/>
      <c r="AN279" s="31">
        <v>81.308908000000002</v>
      </c>
      <c r="AO279" s="31"/>
      <c r="AP279" s="31">
        <v>1.650665</v>
      </c>
      <c r="AQ279" s="31">
        <v>13.419653000000011</v>
      </c>
      <c r="AR279" s="31">
        <v>4.1496630000000003</v>
      </c>
      <c r="AS279" s="31">
        <v>31.003571999999998</v>
      </c>
      <c r="AT279" s="31"/>
      <c r="AU279" s="31">
        <v>87.671837000000011</v>
      </c>
      <c r="AV279" s="31"/>
      <c r="AW279" s="31">
        <v>6.4015050000000002</v>
      </c>
      <c r="AX279" s="31">
        <v>17.820326000000009</v>
      </c>
      <c r="AY279" s="31">
        <v>7.6629210000000025</v>
      </c>
      <c r="AZ279" s="31">
        <v>34.311327000000006</v>
      </c>
      <c r="BA279" s="31"/>
      <c r="BB279" s="31">
        <v>60.845700999999998</v>
      </c>
      <c r="BC279" s="31"/>
      <c r="BD279" s="31">
        <v>2.381561</v>
      </c>
      <c r="BE279" s="31">
        <v>15.899647000000016</v>
      </c>
      <c r="BF279" s="31">
        <v>-2.35548</v>
      </c>
      <c r="BG279" s="31">
        <v>23.351935000000001</v>
      </c>
      <c r="BH279" s="30">
        <v>36.454977999999997</v>
      </c>
      <c r="BI279" s="30">
        <v>20.559566000000004</v>
      </c>
      <c r="BJ279" s="30">
        <v>41.822722999999996</v>
      </c>
      <c r="BK279" s="30">
        <v>68.833520000000007</v>
      </c>
      <c r="BL279" s="30">
        <v>75.369878999999997</v>
      </c>
      <c r="BM279" s="30"/>
      <c r="BN279" s="30">
        <v>59.355145</v>
      </c>
      <c r="BO279" s="30">
        <v>142.66020700000001</v>
      </c>
      <c r="BP279" s="30">
        <v>140.898304</v>
      </c>
      <c r="BQ279" s="30">
        <v>379.96416299999999</v>
      </c>
      <c r="BR279" s="30">
        <v>382.90249599999999</v>
      </c>
      <c r="BS279" s="30"/>
      <c r="BT279" s="31">
        <v>173.58696600000002</v>
      </c>
      <c r="BU279" s="31">
        <v>7.7860450000000014</v>
      </c>
      <c r="BV279" s="31">
        <v>11.335122000000004</v>
      </c>
      <c r="BW279" s="31">
        <v>4.8465219999999967</v>
      </c>
      <c r="BX279" s="27">
        <v>121.48888299999999</v>
      </c>
      <c r="BZ279" s="27">
        <v>113.15508400000002</v>
      </c>
      <c r="CB279" s="27">
        <v>82.312031999999988</v>
      </c>
      <c r="CD279" s="27">
        <v>39.275990000000014</v>
      </c>
      <c r="CE279" s="27">
        <v>74.389868000000007</v>
      </c>
      <c r="CF279" s="27">
        <v>75.622475999999992</v>
      </c>
      <c r="CG279" s="27">
        <v>82.312031999999988</v>
      </c>
      <c r="CI279" s="27">
        <v>66.196079000000026</v>
      </c>
      <c r="CJ279" s="27">
        <v>121.365759</v>
      </c>
      <c r="CK279" s="27">
        <v>121.365759</v>
      </c>
      <c r="CL279" s="27">
        <v>121.48888299999999</v>
      </c>
    </row>
    <row r="280" spans="1:90" ht="16.5" customHeight="1" x14ac:dyDescent="0.25">
      <c r="A280" s="50"/>
      <c r="B280" s="27" t="s">
        <v>356</v>
      </c>
      <c r="C280" s="51" t="s">
        <v>79</v>
      </c>
      <c r="D280" s="52" t="s">
        <v>34</v>
      </c>
      <c r="E280" s="53">
        <v>0</v>
      </c>
      <c r="F280" s="53"/>
      <c r="G280" s="53">
        <v>1454.6354960000001</v>
      </c>
      <c r="H280" s="53">
        <v>609.71835799999997</v>
      </c>
      <c r="I280" s="28" t="s">
        <v>58</v>
      </c>
      <c r="J280" s="47" t="s">
        <v>58</v>
      </c>
      <c r="K280" s="53">
        <v>0</v>
      </c>
      <c r="L280" s="53" t="s">
        <v>58</v>
      </c>
      <c r="M280" s="53">
        <v>182.85531300000002</v>
      </c>
      <c r="N280" s="53">
        <v>65.698614999999975</v>
      </c>
      <c r="O280" s="28" t="s">
        <v>58</v>
      </c>
      <c r="P280" s="47" t="s">
        <v>58</v>
      </c>
      <c r="Q280" s="53">
        <v>0</v>
      </c>
      <c r="R280" s="53" t="s">
        <v>58</v>
      </c>
      <c r="S280" s="53">
        <v>-31.729258000000002</v>
      </c>
      <c r="T280" s="53">
        <v>-44.275429000000003</v>
      </c>
      <c r="U280" s="28" t="s">
        <v>58</v>
      </c>
      <c r="V280" s="29" t="s">
        <v>58</v>
      </c>
      <c r="W280" s="27"/>
      <c r="X280" s="27" t="s">
        <v>81</v>
      </c>
      <c r="Y280" s="27"/>
      <c r="Z280" s="27"/>
      <c r="AA280" s="30">
        <v>9146.8007694725002</v>
      </c>
      <c r="AB280" s="31"/>
      <c r="AC280" s="31">
        <v>1161.784146</v>
      </c>
      <c r="AD280" s="31">
        <v>1368.1492570000005</v>
      </c>
      <c r="AE280" s="31">
        <v>912.59544100000005</v>
      </c>
      <c r="AF280" s="31"/>
      <c r="AG280" s="31">
        <v>258.72842000000003</v>
      </c>
      <c r="AH280" s="31"/>
      <c r="AI280" s="31">
        <v>248.81933400000003</v>
      </c>
      <c r="AJ280" s="31">
        <v>287.65726900000004</v>
      </c>
      <c r="AK280" s="31">
        <v>224.77379500000001</v>
      </c>
      <c r="AL280" s="31">
        <v>98.343531999999996</v>
      </c>
      <c r="AM280" s="31"/>
      <c r="AN280" s="31">
        <v>178.94900899999999</v>
      </c>
      <c r="AO280" s="31"/>
      <c r="AP280" s="31">
        <v>144.28958800000001</v>
      </c>
      <c r="AQ280" s="31">
        <v>159.32761100000005</v>
      </c>
      <c r="AR280" s="31">
        <v>155.18908400000001</v>
      </c>
      <c r="AS280" s="31">
        <v>52.908445</v>
      </c>
      <c r="AT280" s="31"/>
      <c r="AU280" s="31">
        <v>202.93475599999999</v>
      </c>
      <c r="AV280" s="31"/>
      <c r="AW280" s="31">
        <v>182.85531300000002</v>
      </c>
      <c r="AX280" s="31">
        <v>199.47861200000006</v>
      </c>
      <c r="AY280" s="31">
        <v>181.20199200000005</v>
      </c>
      <c r="AZ280" s="31">
        <v>65.698614999999975</v>
      </c>
      <c r="BA280" s="31"/>
      <c r="BB280" s="31">
        <v>35.704749</v>
      </c>
      <c r="BC280" s="31"/>
      <c r="BD280" s="31">
        <v>-31.729258000000002</v>
      </c>
      <c r="BE280" s="31">
        <v>20.714269000000002</v>
      </c>
      <c r="BF280" s="31">
        <v>-10.435316</v>
      </c>
      <c r="BG280" s="31">
        <v>-44.275429000000003</v>
      </c>
      <c r="BH280" s="30">
        <v>381.78804200000002</v>
      </c>
      <c r="BI280" s="30">
        <v>1779.9751659999999</v>
      </c>
      <c r="BJ280" s="30">
        <v>1927.5632910000002</v>
      </c>
      <c r="BK280" s="30">
        <v>2286.7823200000003</v>
      </c>
      <c r="BL280" s="30">
        <v>2496.784885</v>
      </c>
      <c r="BM280" s="30"/>
      <c r="BN280" s="30">
        <v>528.59950300000003</v>
      </c>
      <c r="BO280" s="30">
        <v>816.79183699999999</v>
      </c>
      <c r="BP280" s="30">
        <v>827.57304499999998</v>
      </c>
      <c r="BQ280" s="30">
        <v>870.26656500000001</v>
      </c>
      <c r="BR280" s="30">
        <v>864.69184299999995</v>
      </c>
      <c r="BS280" s="30"/>
      <c r="BT280" s="31">
        <v>572.74724800000013</v>
      </c>
      <c r="BU280" s="31">
        <v>68.754009000000011</v>
      </c>
      <c r="BV280" s="31">
        <v>63.681891999999991</v>
      </c>
      <c r="BW280" s="31">
        <v>59.555618000000003</v>
      </c>
      <c r="BX280" s="27">
        <v>415.977126</v>
      </c>
      <c r="BZ280" s="27">
        <v>583.61536000000001</v>
      </c>
      <c r="CB280" s="27">
        <v>50.902417</v>
      </c>
      <c r="CD280" s="27">
        <v>-65.725733999999989</v>
      </c>
      <c r="CE280" s="27">
        <v>45.983702000000001</v>
      </c>
      <c r="CF280" s="27">
        <v>3.2430680000000009</v>
      </c>
      <c r="CG280" s="27">
        <v>50.902417</v>
      </c>
      <c r="CI280" s="27">
        <v>629.23453200000006</v>
      </c>
      <c r="CJ280" s="27">
        <v>528.42510900000002</v>
      </c>
      <c r="CK280" s="27">
        <v>528.42510900000002</v>
      </c>
      <c r="CL280" s="27">
        <v>415.977126</v>
      </c>
    </row>
    <row r="281" spans="1:90" ht="16.5" customHeight="1" x14ac:dyDescent="0.25">
      <c r="A281" s="50"/>
      <c r="B281" s="27" t="s">
        <v>357</v>
      </c>
      <c r="C281" s="51" t="s">
        <v>79</v>
      </c>
      <c r="D281" s="52" t="s">
        <v>34</v>
      </c>
      <c r="E281" s="53" t="s">
        <v>58</v>
      </c>
      <c r="F281" s="53"/>
      <c r="G281" s="53">
        <v>1175.68</v>
      </c>
      <c r="H281" s="53">
        <v>798.55799999999999</v>
      </c>
      <c r="I281" s="28" t="s">
        <v>58</v>
      </c>
      <c r="J281" s="47" t="s">
        <v>58</v>
      </c>
      <c r="K281" s="53" t="s">
        <v>58</v>
      </c>
      <c r="L281" s="53" t="s">
        <v>58</v>
      </c>
      <c r="M281" s="53">
        <v>177.08199999999999</v>
      </c>
      <c r="N281" s="53">
        <v>214.81299999999996</v>
      </c>
      <c r="O281" s="28" t="s">
        <v>58</v>
      </c>
      <c r="P281" s="47" t="s">
        <v>58</v>
      </c>
      <c r="Q281" s="53" t="s">
        <v>58</v>
      </c>
      <c r="R281" s="53" t="s">
        <v>58</v>
      </c>
      <c r="S281" s="53">
        <v>36.656999999999996</v>
      </c>
      <c r="T281" s="53">
        <v>71.852000000000004</v>
      </c>
      <c r="U281" s="28" t="s">
        <v>58</v>
      </c>
      <c r="V281" s="29" t="s">
        <v>58</v>
      </c>
      <c r="W281" s="27"/>
      <c r="X281" s="27" t="s">
        <v>81</v>
      </c>
      <c r="Y281" s="27"/>
      <c r="Z281" s="27"/>
      <c r="AA281" s="30">
        <v>10350</v>
      </c>
      <c r="AB281" s="31"/>
      <c r="AC281" s="31">
        <v>1069.6500000000001</v>
      </c>
      <c r="AD281" s="31">
        <v>1216.0269999999998</v>
      </c>
      <c r="AE281" s="31">
        <v>664.18600000000004</v>
      </c>
      <c r="AF281" s="31"/>
      <c r="AG281" s="31">
        <v>301.51499999999999</v>
      </c>
      <c r="AH281" s="31"/>
      <c r="AI281" s="31">
        <v>270.267</v>
      </c>
      <c r="AJ281" s="31">
        <v>435.55700000000002</v>
      </c>
      <c r="AK281" s="31">
        <v>113.389</v>
      </c>
      <c r="AL281" s="31">
        <v>288.59300000000002</v>
      </c>
      <c r="AM281" s="31"/>
      <c r="AN281" s="31">
        <v>141.88399999999999</v>
      </c>
      <c r="AO281" s="31"/>
      <c r="AP281" s="31">
        <v>141.00800000000001</v>
      </c>
      <c r="AQ281" s="31">
        <v>231.88400000000001</v>
      </c>
      <c r="AR281" s="31">
        <v>10.214</v>
      </c>
      <c r="AS281" s="31">
        <v>187.357</v>
      </c>
      <c r="AT281" s="31"/>
      <c r="AU281" s="31">
        <v>190.35699999999997</v>
      </c>
      <c r="AV281" s="31"/>
      <c r="AW281" s="31">
        <v>177.08199999999999</v>
      </c>
      <c r="AX281" s="31">
        <v>255.18600000000001</v>
      </c>
      <c r="AY281" s="31">
        <v>28.302000000000035</v>
      </c>
      <c r="AZ281" s="31">
        <v>214.81299999999996</v>
      </c>
      <c r="BA281" s="31"/>
      <c r="BB281" s="31">
        <v>16.707000000000001</v>
      </c>
      <c r="BC281" s="31"/>
      <c r="BD281" s="31">
        <v>36.656999999999996</v>
      </c>
      <c r="BE281" s="31">
        <v>106.69300000000001</v>
      </c>
      <c r="BF281" s="31">
        <v>2.1459999999999999</v>
      </c>
      <c r="BG281" s="31">
        <v>71.852000000000004</v>
      </c>
      <c r="BH281" s="30">
        <v>1582.7250000000001</v>
      </c>
      <c r="BI281" s="30">
        <v>2653.3319999999999</v>
      </c>
      <c r="BJ281" s="30">
        <v>2635.4409999999998</v>
      </c>
      <c r="BK281" s="30">
        <v>2971.0699999999997</v>
      </c>
      <c r="BL281" s="30">
        <v>2871.63</v>
      </c>
      <c r="BM281" s="30"/>
      <c r="BN281" s="30">
        <v>711.04899999999998</v>
      </c>
      <c r="BO281" s="30">
        <v>1001.274</v>
      </c>
      <c r="BP281" s="30">
        <v>1775.7139999999999</v>
      </c>
      <c r="BQ281" s="30">
        <v>1799.0940000000001</v>
      </c>
      <c r="BR281" s="30">
        <v>1836.9369999999999</v>
      </c>
      <c r="BS281" s="30"/>
      <c r="BT281" s="31">
        <v>976.12100000000009</v>
      </c>
      <c r="BU281" s="31">
        <v>69.926999999999992</v>
      </c>
      <c r="BV281" s="31">
        <v>162.19</v>
      </c>
      <c r="BW281" s="31">
        <v>111.10999999999999</v>
      </c>
      <c r="BX281" s="27">
        <v>490.34300000000002</v>
      </c>
      <c r="BZ281" s="27">
        <v>473.84500000000003</v>
      </c>
      <c r="CB281" s="27">
        <v>163.64499999999998</v>
      </c>
      <c r="CD281" s="27">
        <v>217.346</v>
      </c>
      <c r="CE281" s="27">
        <v>125.54600000000001</v>
      </c>
      <c r="CF281" s="27">
        <v>131.08699999999999</v>
      </c>
      <c r="CG281" s="27">
        <v>163.64499999999998</v>
      </c>
      <c r="CI281" s="27">
        <v>675.38299999999992</v>
      </c>
      <c r="CJ281" s="27">
        <v>448.71800000000002</v>
      </c>
      <c r="CK281" s="27">
        <v>448.71800000000002</v>
      </c>
      <c r="CL281" s="27">
        <v>490.34300000000002</v>
      </c>
    </row>
    <row r="282" spans="1:90" ht="16.5" customHeight="1" x14ac:dyDescent="0.25">
      <c r="A282" s="50"/>
      <c r="B282" s="27" t="s">
        <v>358</v>
      </c>
      <c r="C282" s="51" t="s">
        <v>79</v>
      </c>
      <c r="D282" s="52" t="s">
        <v>34</v>
      </c>
      <c r="E282" s="53" t="s">
        <v>58</v>
      </c>
      <c r="F282" s="53"/>
      <c r="G282" s="53">
        <v>326.42440699999997</v>
      </c>
      <c r="H282" s="53">
        <v>928.46055000000001</v>
      </c>
      <c r="I282" s="28" t="s">
        <v>58</v>
      </c>
      <c r="J282" s="47" t="s">
        <v>58</v>
      </c>
      <c r="K282" s="53" t="s">
        <v>58</v>
      </c>
      <c r="L282" s="53" t="s">
        <v>58</v>
      </c>
      <c r="M282" s="53">
        <v>56.528882999999993</v>
      </c>
      <c r="N282" s="53">
        <v>293.83652999999993</v>
      </c>
      <c r="O282" s="28" t="s">
        <v>58</v>
      </c>
      <c r="P282" s="47" t="s">
        <v>58</v>
      </c>
      <c r="Q282" s="53" t="s">
        <v>58</v>
      </c>
      <c r="R282" s="53" t="s">
        <v>58</v>
      </c>
      <c r="S282" s="53">
        <v>-49.054898000000001</v>
      </c>
      <c r="T282" s="53">
        <v>239.64199099999999</v>
      </c>
      <c r="U282" s="28" t="s">
        <v>58</v>
      </c>
      <c r="V282" s="29" t="s">
        <v>58</v>
      </c>
      <c r="W282" s="27"/>
      <c r="X282" s="27" t="s">
        <v>81</v>
      </c>
      <c r="Y282" s="27"/>
      <c r="Z282" s="27"/>
      <c r="AA282" s="30">
        <v>5951.25</v>
      </c>
      <c r="AB282" s="31"/>
      <c r="AC282" s="31">
        <v>1771.0130279999998</v>
      </c>
      <c r="AD282" s="31">
        <v>807.35730100000046</v>
      </c>
      <c r="AE282" s="31">
        <v>785.98637699999995</v>
      </c>
      <c r="AF282" s="31"/>
      <c r="AG282" s="31">
        <v>622.03956400000004</v>
      </c>
      <c r="AH282" s="31"/>
      <c r="AI282" s="31">
        <v>72.014567999999997</v>
      </c>
      <c r="AJ282" s="31">
        <v>25.007405999999946</v>
      </c>
      <c r="AK282" s="31">
        <v>144.012304</v>
      </c>
      <c r="AL282" s="31">
        <v>308.33554400000003</v>
      </c>
      <c r="AM282" s="31"/>
      <c r="AN282" s="31">
        <v>570.40185799999995</v>
      </c>
      <c r="AO282" s="31"/>
      <c r="AP282" s="31">
        <v>39.140318999999998</v>
      </c>
      <c r="AQ282" s="31">
        <v>-7.506748000000016</v>
      </c>
      <c r="AR282" s="31">
        <v>119.312495</v>
      </c>
      <c r="AS282" s="31">
        <v>281.88322499999998</v>
      </c>
      <c r="AT282" s="31"/>
      <c r="AU282" s="31">
        <v>593.94170299999996</v>
      </c>
      <c r="AV282" s="31"/>
      <c r="AW282" s="31">
        <v>56.528882999999993</v>
      </c>
      <c r="AX282" s="31">
        <v>7.5755959999999902</v>
      </c>
      <c r="AY282" s="31">
        <v>132.956884</v>
      </c>
      <c r="AZ282" s="31">
        <v>293.83652999999993</v>
      </c>
      <c r="BA282" s="31"/>
      <c r="BB282" s="31">
        <v>529.88047400000005</v>
      </c>
      <c r="BC282" s="31"/>
      <c r="BD282" s="31">
        <v>-49.054898000000001</v>
      </c>
      <c r="BE282" s="31">
        <v>38.498707999999965</v>
      </c>
      <c r="BF282" s="31">
        <v>136.64001500000001</v>
      </c>
      <c r="BG282" s="31">
        <v>239.64199099999999</v>
      </c>
      <c r="BH282" s="30">
        <v>-243.22459999999998</v>
      </c>
      <c r="BI282" s="30">
        <v>-545.52112299999999</v>
      </c>
      <c r="BJ282" s="30">
        <v>-539.33680299999992</v>
      </c>
      <c r="BK282" s="30">
        <v>-374.412868</v>
      </c>
      <c r="BL282" s="30">
        <v>-419.31515899999999</v>
      </c>
      <c r="BM282" s="30"/>
      <c r="BN282" s="30">
        <v>624.84963900000002</v>
      </c>
      <c r="BO282" s="30">
        <v>1244.3017769999999</v>
      </c>
      <c r="BP282" s="30">
        <v>1376.823999</v>
      </c>
      <c r="BQ282" s="30">
        <v>1408.3532749999999</v>
      </c>
      <c r="BR282" s="30">
        <v>1362.669733</v>
      </c>
      <c r="BS282" s="30"/>
      <c r="BT282" s="31">
        <v>571.69863800000007</v>
      </c>
      <c r="BU282" s="31">
        <v>93.71177099999997</v>
      </c>
      <c r="BV282" s="31">
        <v>62.924311000000003</v>
      </c>
      <c r="BW282" s="31">
        <v>51.667971000000001</v>
      </c>
      <c r="BX282" s="27">
        <v>863.11461199999985</v>
      </c>
      <c r="BZ282" s="27">
        <v>734.47418299999993</v>
      </c>
      <c r="CB282" s="27">
        <v>803.46534500000007</v>
      </c>
      <c r="CD282" s="27">
        <v>365.72581600000001</v>
      </c>
      <c r="CE282" s="27">
        <v>705.01919699999996</v>
      </c>
      <c r="CF282" s="27">
        <v>864.60192700000005</v>
      </c>
      <c r="CG282" s="27">
        <v>803.46534500000007</v>
      </c>
      <c r="CI282" s="27">
        <v>490.8978929999999</v>
      </c>
      <c r="CJ282" s="27">
        <v>902.35972500000003</v>
      </c>
      <c r="CK282" s="27">
        <v>902.35972500000003</v>
      </c>
      <c r="CL282" s="27">
        <v>863.11461199999985</v>
      </c>
    </row>
    <row r="283" spans="1:90" ht="16.5" customHeight="1" x14ac:dyDescent="0.25">
      <c r="A283" s="50"/>
      <c r="B283" s="27" t="s">
        <v>359</v>
      </c>
      <c r="C283" s="51" t="s">
        <v>79</v>
      </c>
      <c r="D283" s="52" t="s">
        <v>34</v>
      </c>
      <c r="E283" s="53" t="s">
        <v>58</v>
      </c>
      <c r="F283" s="53"/>
      <c r="G283" s="53">
        <v>36.068902000000001</v>
      </c>
      <c r="H283" s="53">
        <v>46.418258000000002</v>
      </c>
      <c r="I283" s="28" t="s">
        <v>58</v>
      </c>
      <c r="J283" s="47" t="s">
        <v>58</v>
      </c>
      <c r="K283" s="53" t="s">
        <v>58</v>
      </c>
      <c r="L283" s="53" t="s">
        <v>58</v>
      </c>
      <c r="M283" s="53">
        <v>20.461932999999998</v>
      </c>
      <c r="N283" s="53">
        <v>39.294877</v>
      </c>
      <c r="O283" s="28" t="s">
        <v>58</v>
      </c>
      <c r="P283" s="47" t="s">
        <v>58</v>
      </c>
      <c r="Q283" s="53" t="s">
        <v>58</v>
      </c>
      <c r="R283" s="53" t="s">
        <v>58</v>
      </c>
      <c r="S283" s="53">
        <v>28.663350000000001</v>
      </c>
      <c r="T283" s="53">
        <v>61.321618000000001</v>
      </c>
      <c r="U283" s="28" t="s">
        <v>58</v>
      </c>
      <c r="V283" s="29" t="s">
        <v>58</v>
      </c>
      <c r="W283" s="27"/>
      <c r="X283" s="27" t="s">
        <v>81</v>
      </c>
      <c r="Y283" s="27"/>
      <c r="Z283" s="27"/>
      <c r="AA283" s="30">
        <v>1592.8</v>
      </c>
      <c r="AB283" s="31"/>
      <c r="AC283" s="31">
        <v>68.353999000000002</v>
      </c>
      <c r="AD283" s="31">
        <v>46.126596000000006</v>
      </c>
      <c r="AE283" s="31">
        <v>64.521636000000001</v>
      </c>
      <c r="AF283" s="31"/>
      <c r="AG283" s="31">
        <v>32.223146</v>
      </c>
      <c r="AH283" s="31"/>
      <c r="AI283" s="31">
        <v>10.085996</v>
      </c>
      <c r="AJ283" s="31">
        <v>24.557737999999986</v>
      </c>
      <c r="AK283" s="31">
        <v>40.557785000000003</v>
      </c>
      <c r="AL283" s="31">
        <v>31.590069</v>
      </c>
      <c r="AM283" s="31"/>
      <c r="AN283" s="31">
        <v>29.538052</v>
      </c>
      <c r="AO283" s="31"/>
      <c r="AP283" s="31">
        <v>7.0291509999999997</v>
      </c>
      <c r="AQ283" s="31">
        <v>22.346474999999998</v>
      </c>
      <c r="AR283" s="31">
        <v>38.712164999999999</v>
      </c>
      <c r="AS283" s="31">
        <v>30.266772</v>
      </c>
      <c r="AT283" s="31"/>
      <c r="AU283" s="31">
        <v>53.161978000000005</v>
      </c>
      <c r="AV283" s="31"/>
      <c r="AW283" s="31">
        <v>20.461932999999998</v>
      </c>
      <c r="AX283" s="31">
        <v>35.817770000000003</v>
      </c>
      <c r="AY283" s="31">
        <v>48.364153999999999</v>
      </c>
      <c r="AZ283" s="31">
        <v>39.294877</v>
      </c>
      <c r="BA283" s="31"/>
      <c r="BB283" s="31">
        <v>59.046232000000003</v>
      </c>
      <c r="BC283" s="31"/>
      <c r="BD283" s="31">
        <v>28.663350000000001</v>
      </c>
      <c r="BE283" s="31">
        <v>1.0908150000000063</v>
      </c>
      <c r="BF283" s="31">
        <v>56.032426000000001</v>
      </c>
      <c r="BG283" s="31">
        <v>61.321618000000001</v>
      </c>
      <c r="BH283" s="30">
        <v>245.436847</v>
      </c>
      <c r="BI283" s="30">
        <v>443.45375699999994</v>
      </c>
      <c r="BJ283" s="30">
        <v>413.18883599999998</v>
      </c>
      <c r="BK283" s="30">
        <v>401.60648399999997</v>
      </c>
      <c r="BL283" s="30">
        <v>425.42550899999998</v>
      </c>
      <c r="BM283" s="30"/>
      <c r="BN283" s="30">
        <v>409.802818</v>
      </c>
      <c r="BO283" s="30">
        <v>1173.7363620000001</v>
      </c>
      <c r="BP283" s="30">
        <v>1362.556609</v>
      </c>
      <c r="BQ283" s="30">
        <v>1418.574196</v>
      </c>
      <c r="BR283" s="30">
        <v>1453.9644840000001</v>
      </c>
      <c r="BS283" s="30"/>
      <c r="BT283" s="31">
        <v>24.781413000000001</v>
      </c>
      <c r="BU283" s="31">
        <v>18.690239000000002</v>
      </c>
      <c r="BV283" s="31">
        <v>32.887883000000002</v>
      </c>
      <c r="BW283" s="31">
        <v>16.059545000000007</v>
      </c>
      <c r="BX283" s="27">
        <v>84.456542999999996</v>
      </c>
      <c r="BZ283" s="27">
        <v>137.34390200000001</v>
      </c>
      <c r="CB283" s="27">
        <v>113.38837500000001</v>
      </c>
      <c r="CD283" s="27">
        <v>147.10820999999999</v>
      </c>
      <c r="CE283" s="27">
        <v>116.169473</v>
      </c>
      <c r="CF283" s="27">
        <v>124.952472</v>
      </c>
      <c r="CG283" s="27">
        <v>113.38837500000001</v>
      </c>
      <c r="CI283" s="27">
        <v>143.93873400000001</v>
      </c>
      <c r="CJ283" s="27">
        <v>114.130458</v>
      </c>
      <c r="CK283" s="27">
        <v>114.130458</v>
      </c>
      <c r="CL283" s="27">
        <v>84.456542999999996</v>
      </c>
    </row>
    <row r="284" spans="1:90" ht="16.5" customHeight="1" x14ac:dyDescent="0.25">
      <c r="A284" s="50"/>
      <c r="B284" s="27" t="s">
        <v>360</v>
      </c>
      <c r="C284" s="51" t="s">
        <v>79</v>
      </c>
      <c r="D284" s="52" t="s">
        <v>34</v>
      </c>
      <c r="E284" s="53" t="s">
        <v>58</v>
      </c>
      <c r="F284" s="53"/>
      <c r="G284" s="53">
        <v>225.86339299999997</v>
      </c>
      <c r="H284" s="53">
        <v>171.054034</v>
      </c>
      <c r="I284" s="28" t="s">
        <v>58</v>
      </c>
      <c r="J284" s="47" t="s">
        <v>58</v>
      </c>
      <c r="K284" s="53" t="s">
        <v>58</v>
      </c>
      <c r="L284" s="53" t="s">
        <v>58</v>
      </c>
      <c r="M284" s="53">
        <v>75.416962999999996</v>
      </c>
      <c r="N284" s="53">
        <v>56.819927999999997</v>
      </c>
      <c r="O284" s="28" t="s">
        <v>58</v>
      </c>
      <c r="P284" s="47" t="s">
        <v>58</v>
      </c>
      <c r="Q284" s="53" t="s">
        <v>58</v>
      </c>
      <c r="R284" s="53" t="s">
        <v>58</v>
      </c>
      <c r="S284" s="53">
        <v>25.288086</v>
      </c>
      <c r="T284" s="53">
        <v>12.987021</v>
      </c>
      <c r="U284" s="28" t="s">
        <v>58</v>
      </c>
      <c r="V284" s="29" t="s">
        <v>58</v>
      </c>
      <c r="W284" s="27"/>
      <c r="X284" s="27" t="s">
        <v>81</v>
      </c>
      <c r="Y284" s="27"/>
      <c r="Z284" s="27"/>
      <c r="AA284" s="30">
        <v>2120.9512500000001</v>
      </c>
      <c r="AB284" s="31"/>
      <c r="AC284" s="31">
        <v>329.54936500000002</v>
      </c>
      <c r="AD284" s="31">
        <v>273.58390899999995</v>
      </c>
      <c r="AE284" s="31">
        <v>235.1926</v>
      </c>
      <c r="AF284" s="31"/>
      <c r="AG284" s="31">
        <v>174.14380199999999</v>
      </c>
      <c r="AH284" s="31"/>
      <c r="AI284" s="31">
        <v>104.195042</v>
      </c>
      <c r="AJ284" s="31">
        <v>200.01818399999996</v>
      </c>
      <c r="AK284" s="31">
        <v>102.929</v>
      </c>
      <c r="AL284" s="31">
        <v>95.414963999999998</v>
      </c>
      <c r="AM284" s="31"/>
      <c r="AN284" s="31">
        <v>106.943878</v>
      </c>
      <c r="AO284" s="31"/>
      <c r="AP284" s="31">
        <v>73.014910999999998</v>
      </c>
      <c r="AQ284" s="31">
        <v>129.02818000000002</v>
      </c>
      <c r="AR284" s="31">
        <v>49.183084000000001</v>
      </c>
      <c r="AS284" s="31">
        <v>56.061708000000003</v>
      </c>
      <c r="AT284" s="31"/>
      <c r="AU284" s="31">
        <v>108.726454</v>
      </c>
      <c r="AV284" s="31"/>
      <c r="AW284" s="31">
        <v>75.416962999999996</v>
      </c>
      <c r="AX284" s="31">
        <v>130.90906900000002</v>
      </c>
      <c r="AY284" s="31">
        <v>49.445496999999996</v>
      </c>
      <c r="AZ284" s="31">
        <v>56.819927999999997</v>
      </c>
      <c r="BA284" s="31"/>
      <c r="BB284" s="31">
        <v>20.268667000000001</v>
      </c>
      <c r="BC284" s="31"/>
      <c r="BD284" s="31">
        <v>25.288086</v>
      </c>
      <c r="BE284" s="31">
        <v>19.548981000000005</v>
      </c>
      <c r="BF284" s="31">
        <v>42.750737000000001</v>
      </c>
      <c r="BG284" s="31">
        <v>12.987021</v>
      </c>
      <c r="BH284" s="30">
        <v>706.594111</v>
      </c>
      <c r="BI284" s="30">
        <v>715.25592600000004</v>
      </c>
      <c r="BJ284" s="30">
        <v>755.97503800000004</v>
      </c>
      <c r="BK284" s="30">
        <v>792.65549099999998</v>
      </c>
      <c r="BL284" s="30">
        <v>535.0472420000001</v>
      </c>
      <c r="BM284" s="30"/>
      <c r="BN284" s="30">
        <v>218.44784200000001</v>
      </c>
      <c r="BO284" s="30">
        <v>655.69784800000002</v>
      </c>
      <c r="BP284" s="30">
        <v>973.40715299999999</v>
      </c>
      <c r="BQ284" s="30">
        <v>996.55392200000006</v>
      </c>
      <c r="BR284" s="30">
        <v>1437.3932460000001</v>
      </c>
      <c r="BS284" s="30"/>
      <c r="BT284" s="31">
        <v>160.92587900000001</v>
      </c>
      <c r="BU284" s="31">
        <v>12.560149999999997</v>
      </c>
      <c r="BV284" s="31">
        <v>33.234293000000001</v>
      </c>
      <c r="BW284" s="31">
        <v>71.618643999999989</v>
      </c>
      <c r="BX284" s="27">
        <v>183.176514</v>
      </c>
      <c r="BZ284" s="27">
        <v>289.08102000000002</v>
      </c>
      <c r="CB284" s="27">
        <v>7.2136160000000018</v>
      </c>
      <c r="CD284" s="27">
        <v>100.574825</v>
      </c>
      <c r="CE284" s="27">
        <v>82.568385000000006</v>
      </c>
      <c r="CF284" s="27">
        <v>42.962275000000005</v>
      </c>
      <c r="CG284" s="27">
        <v>7.2136160000000018</v>
      </c>
      <c r="CI284" s="27">
        <v>312.59145699999999</v>
      </c>
      <c r="CJ284" s="27">
        <v>220.06186099999999</v>
      </c>
      <c r="CK284" s="27">
        <v>220.06186099999999</v>
      </c>
      <c r="CL284" s="27">
        <v>183.176514</v>
      </c>
    </row>
    <row r="285" spans="1:90" ht="16.5" customHeight="1" x14ac:dyDescent="0.25">
      <c r="A285" s="50"/>
      <c r="B285" s="27" t="s">
        <v>552</v>
      </c>
      <c r="C285" s="51" t="s">
        <v>79</v>
      </c>
      <c r="D285" s="52" t="s">
        <v>34</v>
      </c>
      <c r="E285" s="53" t="s">
        <v>58</v>
      </c>
      <c r="F285" s="53"/>
      <c r="G285" s="53"/>
      <c r="H285" s="53"/>
      <c r="I285" s="28" t="s">
        <v>58</v>
      </c>
      <c r="J285" s="47" t="s">
        <v>58</v>
      </c>
      <c r="K285" s="53" t="s">
        <v>58</v>
      </c>
      <c r="L285" s="53" t="s">
        <v>58</v>
      </c>
      <c r="M285" s="53" t="s">
        <v>58</v>
      </c>
      <c r="N285" s="53" t="s">
        <v>58</v>
      </c>
      <c r="O285" s="28" t="s">
        <v>58</v>
      </c>
      <c r="P285" s="47" t="s">
        <v>58</v>
      </c>
      <c r="Q285" s="53" t="s">
        <v>58</v>
      </c>
      <c r="R285" s="53" t="s">
        <v>58</v>
      </c>
      <c r="S285" s="53" t="s">
        <v>58</v>
      </c>
      <c r="T285" s="53" t="s">
        <v>58</v>
      </c>
      <c r="U285" s="28" t="s">
        <v>58</v>
      </c>
      <c r="V285" s="29" t="s">
        <v>58</v>
      </c>
      <c r="W285" s="27"/>
      <c r="X285" s="27" t="s">
        <v>66</v>
      </c>
      <c r="Y285" s="27"/>
      <c r="Z285" s="27"/>
      <c r="AA285" s="30">
        <v>20728.16</v>
      </c>
      <c r="AB285" s="31"/>
      <c r="AC285" s="31">
        <v>1299.957631</v>
      </c>
      <c r="AD285" s="31"/>
      <c r="AE285" s="31"/>
      <c r="AF285" s="31"/>
      <c r="AG285" s="31">
        <v>646.71021299999995</v>
      </c>
      <c r="AH285" s="31"/>
      <c r="AI285" s="31"/>
      <c r="AJ285" s="31"/>
      <c r="AK285" s="31"/>
      <c r="AL285" s="31"/>
      <c r="AM285" s="31"/>
      <c r="AN285" s="31">
        <v>507.69046100000003</v>
      </c>
      <c r="AO285" s="31"/>
      <c r="AP285" s="31"/>
      <c r="AQ285" s="31"/>
      <c r="AR285" s="31"/>
      <c r="AS285" s="31"/>
      <c r="AT285" s="31"/>
      <c r="AU285" s="31">
        <v>617.95892700000002</v>
      </c>
      <c r="AV285" s="31"/>
      <c r="AW285" s="31"/>
      <c r="AX285" s="31"/>
      <c r="AY285" s="31"/>
      <c r="AZ285" s="31"/>
      <c r="BA285" s="31"/>
      <c r="BB285" s="31">
        <v>315.91496999999998</v>
      </c>
      <c r="BC285" s="31"/>
      <c r="BD285" s="31"/>
      <c r="BE285" s="31"/>
      <c r="BF285" s="31"/>
      <c r="BG285" s="31"/>
      <c r="BH285" s="30"/>
      <c r="BI285" s="30">
        <v>1604.4716939999998</v>
      </c>
      <c r="BJ285" s="30"/>
      <c r="BK285" s="30">
        <v>3537.2157669999997</v>
      </c>
      <c r="BL285" s="30"/>
      <c r="BM285" s="30"/>
      <c r="BN285" s="30"/>
      <c r="BO285" s="30">
        <v>5820.0352030000004</v>
      </c>
      <c r="BP285" s="30"/>
      <c r="BQ285" s="30">
        <v>11969.205051000001</v>
      </c>
      <c r="BR285" s="30"/>
      <c r="BS285" s="30"/>
      <c r="BT285" s="31"/>
      <c r="BU285" s="31"/>
      <c r="BV285" s="31"/>
      <c r="BW285" s="31"/>
      <c r="BX285" s="27">
        <v>2168.3087890000002</v>
      </c>
      <c r="BZ285" s="27">
        <v>2314.2520809999996</v>
      </c>
      <c r="CB285" s="27">
        <v>1798.199746</v>
      </c>
      <c r="CD285" s="27">
        <v>4133.6833820000002</v>
      </c>
      <c r="CE285" s="27">
        <v>4133.6833820000002</v>
      </c>
      <c r="CF285" s="27">
        <v>1798.199746</v>
      </c>
      <c r="CG285" s="27">
        <v>1798.199746</v>
      </c>
      <c r="CL285" s="27">
        <v>2168.3087890000002</v>
      </c>
    </row>
    <row r="286" spans="1:90" ht="16.5" customHeight="1" x14ac:dyDescent="0.25">
      <c r="A286" s="50"/>
      <c r="B286" s="27" t="s">
        <v>102</v>
      </c>
      <c r="C286" s="51">
        <v>0</v>
      </c>
      <c r="D286" s="52" t="s">
        <v>34</v>
      </c>
      <c r="E286" s="53" t="s">
        <v>58</v>
      </c>
      <c r="F286" s="53"/>
      <c r="G286" s="53">
        <v>2673.4804279999998</v>
      </c>
      <c r="H286" s="53">
        <v>2444.2371119999998</v>
      </c>
      <c r="I286" s="28" t="s">
        <v>58</v>
      </c>
      <c r="J286" s="47" t="s">
        <v>58</v>
      </c>
      <c r="K286" s="53" t="s">
        <v>58</v>
      </c>
      <c r="L286" s="53" t="s">
        <v>58</v>
      </c>
      <c r="M286" s="53">
        <v>322.09359300000006</v>
      </c>
      <c r="N286" s="53">
        <v>500.456322</v>
      </c>
      <c r="O286" s="28" t="s">
        <v>58</v>
      </c>
      <c r="P286" s="47" t="s">
        <v>58</v>
      </c>
      <c r="Q286" s="53" t="s">
        <v>58</v>
      </c>
      <c r="R286" s="53" t="s">
        <v>58</v>
      </c>
      <c r="S286" s="53">
        <v>175.045346</v>
      </c>
      <c r="T286" s="53">
        <v>236.93421900000001</v>
      </c>
      <c r="U286" s="28" t="s">
        <v>58</v>
      </c>
      <c r="V286" s="29" t="s">
        <v>58</v>
      </c>
      <c r="W286" s="27"/>
      <c r="X286" s="27" t="s">
        <v>81</v>
      </c>
      <c r="Y286" s="27"/>
      <c r="Z286" s="27"/>
      <c r="AA286" s="30">
        <v>12691.101000000001</v>
      </c>
      <c r="AB286" s="31"/>
      <c r="AC286" s="31">
        <v>4322.0776459999997</v>
      </c>
      <c r="AD286" s="31">
        <v>2671.1074390000003</v>
      </c>
      <c r="AE286" s="31">
        <v>2425.280518</v>
      </c>
      <c r="AF286" s="31"/>
      <c r="AG286" s="31">
        <v>1109.657555</v>
      </c>
      <c r="AH286" s="31"/>
      <c r="AI286" s="31">
        <v>437.84074500000008</v>
      </c>
      <c r="AJ286" s="31">
        <v>597.207719</v>
      </c>
      <c r="AK286" s="31">
        <v>455.81372299999998</v>
      </c>
      <c r="AL286" s="31">
        <v>654.53095499999995</v>
      </c>
      <c r="AM286" s="31"/>
      <c r="AN286" s="31">
        <v>811.65715399999999</v>
      </c>
      <c r="AO286" s="31"/>
      <c r="AP286" s="31">
        <v>294.18397900000002</v>
      </c>
      <c r="AQ286" s="31">
        <v>404.24850300000003</v>
      </c>
      <c r="AR286" s="31">
        <v>296.24438500000002</v>
      </c>
      <c r="AS286" s="31">
        <v>481.25163800000001</v>
      </c>
      <c r="AT286" s="31"/>
      <c r="AU286" s="31">
        <v>846.75736399999994</v>
      </c>
      <c r="AV286" s="31"/>
      <c r="AW286" s="31">
        <v>322.09359300000006</v>
      </c>
      <c r="AX286" s="31">
        <v>415.25121300000001</v>
      </c>
      <c r="AY286" s="31">
        <v>317.450784</v>
      </c>
      <c r="AZ286" s="31">
        <v>500.456322</v>
      </c>
      <c r="BA286" s="31"/>
      <c r="BB286" s="31">
        <v>318.475638</v>
      </c>
      <c r="BC286" s="31"/>
      <c r="BD286" s="31">
        <v>175.045346</v>
      </c>
      <c r="BE286" s="31">
        <v>301.43426099999994</v>
      </c>
      <c r="BF286" s="31">
        <v>131.33363199999999</v>
      </c>
      <c r="BG286" s="31">
        <v>236.93421900000001</v>
      </c>
      <c r="BH286" s="30"/>
      <c r="BI286" s="30">
        <v>935.8599829999996</v>
      </c>
      <c r="BJ286" s="30">
        <v>996.58941799999991</v>
      </c>
      <c r="BK286" s="30">
        <v>1062.4189350000001</v>
      </c>
      <c r="BL286" s="30">
        <v>1221.3778080000002</v>
      </c>
      <c r="BM286" s="30"/>
      <c r="BN286" s="30"/>
      <c r="BO286" s="30">
        <v>2048.299235</v>
      </c>
      <c r="BP286" s="30">
        <v>2172.5258570000001</v>
      </c>
      <c r="BQ286" s="30">
        <v>3286.7978760000001</v>
      </c>
      <c r="BR286" s="30">
        <v>3463.9921899999999</v>
      </c>
      <c r="BS286" s="30"/>
      <c r="BT286" s="31">
        <v>1723.5039339999994</v>
      </c>
      <c r="BU286" s="31">
        <v>-12.272083999999971</v>
      </c>
      <c r="BV286" s="31"/>
      <c r="BW286" s="31"/>
      <c r="BX286" s="27">
        <v>1141.0401199999999</v>
      </c>
      <c r="BZ286" s="27">
        <v>1579.4593609999999</v>
      </c>
      <c r="CB286" s="27">
        <v>345.08655399999998</v>
      </c>
      <c r="CD286" s="27">
        <v>844.74745799999994</v>
      </c>
      <c r="CE286" s="27">
        <v>751.24353099999996</v>
      </c>
      <c r="CF286" s="27">
        <v>480.55729400000007</v>
      </c>
      <c r="CG286" s="27">
        <v>345.08655399999998</v>
      </c>
      <c r="CI286" s="27">
        <v>1555.2519120000002</v>
      </c>
      <c r="CJ286" s="27">
        <v>1470.762988</v>
      </c>
      <c r="CK286" s="27">
        <v>1470.762988</v>
      </c>
      <c r="CL286" s="27">
        <v>1141.0401199999999</v>
      </c>
    </row>
    <row r="287" spans="1:90" ht="16.5" customHeight="1" x14ac:dyDescent="0.25">
      <c r="A287" s="50"/>
      <c r="B287" s="27" t="s">
        <v>361</v>
      </c>
      <c r="C287" s="51" t="s">
        <v>79</v>
      </c>
      <c r="D287" s="52" t="s">
        <v>34</v>
      </c>
      <c r="E287" s="53" t="s">
        <v>58</v>
      </c>
      <c r="F287" s="53"/>
      <c r="G287" s="53">
        <v>3190.6797820000002</v>
      </c>
      <c r="H287" s="53">
        <v>2715.2667590000001</v>
      </c>
      <c r="I287" s="28" t="s">
        <v>58</v>
      </c>
      <c r="J287" s="47" t="s">
        <v>58</v>
      </c>
      <c r="K287" s="53" t="s">
        <v>58</v>
      </c>
      <c r="L287" s="53" t="s">
        <v>58</v>
      </c>
      <c r="M287" s="53">
        <v>292.32986699999998</v>
      </c>
      <c r="N287" s="53">
        <v>644.42044299999998</v>
      </c>
      <c r="O287" s="28" t="s">
        <v>58</v>
      </c>
      <c r="P287" s="47" t="s">
        <v>58</v>
      </c>
      <c r="Q287" s="53" t="s">
        <v>58</v>
      </c>
      <c r="R287" s="53" t="s">
        <v>58</v>
      </c>
      <c r="S287" s="53">
        <v>92.500248999999997</v>
      </c>
      <c r="T287" s="53">
        <v>284.55278399999997</v>
      </c>
      <c r="U287" s="28" t="s">
        <v>58</v>
      </c>
      <c r="V287" s="29" t="s">
        <v>58</v>
      </c>
      <c r="W287" s="27"/>
      <c r="X287" s="27" t="s">
        <v>81</v>
      </c>
      <c r="Y287" s="27"/>
      <c r="Z287" s="27"/>
      <c r="AA287" s="30">
        <v>7209.18</v>
      </c>
      <c r="AB287" s="31"/>
      <c r="AC287" s="31">
        <v>5144.3771180000003</v>
      </c>
      <c r="AD287" s="31">
        <v>3869.4678760000024</v>
      </c>
      <c r="AE287" s="31">
        <v>3317.5079190000001</v>
      </c>
      <c r="AF287" s="31"/>
      <c r="AG287" s="31">
        <v>1548.9977839999999</v>
      </c>
      <c r="AH287" s="31"/>
      <c r="AI287" s="31">
        <v>581.77216399999998</v>
      </c>
      <c r="AJ287" s="31">
        <v>535.0359169999997</v>
      </c>
      <c r="AK287" s="31">
        <v>628.79697299999998</v>
      </c>
      <c r="AL287" s="31">
        <v>816.93460100000004</v>
      </c>
      <c r="AM287" s="31"/>
      <c r="AN287" s="31">
        <v>1180.129897</v>
      </c>
      <c r="AO287" s="31"/>
      <c r="AP287" s="31">
        <v>260.17392599999999</v>
      </c>
      <c r="AQ287" s="31">
        <v>275.74965100000031</v>
      </c>
      <c r="AR287" s="31">
        <v>382.30030799999997</v>
      </c>
      <c r="AS287" s="31">
        <v>630.47603800000002</v>
      </c>
      <c r="AT287" s="31"/>
      <c r="AU287" s="31">
        <v>1211.8387600000001</v>
      </c>
      <c r="AV287" s="31"/>
      <c r="AW287" s="31">
        <v>292.32986699999998</v>
      </c>
      <c r="AX287" s="31">
        <v>303.03221400000029</v>
      </c>
      <c r="AY287" s="31">
        <v>397.56219599999986</v>
      </c>
      <c r="AZ287" s="31">
        <v>644.42044299999998</v>
      </c>
      <c r="BA287" s="31"/>
      <c r="BB287" s="31">
        <v>654.30638499999998</v>
      </c>
      <c r="BC287" s="31"/>
      <c r="BD287" s="31">
        <v>92.500248999999997</v>
      </c>
      <c r="BE287" s="31">
        <v>411.97470699999997</v>
      </c>
      <c r="BF287" s="31">
        <v>244.241107</v>
      </c>
      <c r="BG287" s="31">
        <v>284.55278399999997</v>
      </c>
      <c r="BH287" s="30">
        <v>349.27552100000003</v>
      </c>
      <c r="BI287" s="30">
        <v>1819.6278870000001</v>
      </c>
      <c r="BJ287" s="30">
        <v>2149.165571</v>
      </c>
      <c r="BK287" s="30">
        <v>1334.328579</v>
      </c>
      <c r="BL287" s="30">
        <v>1029.5001930000001</v>
      </c>
      <c r="BM287" s="30"/>
      <c r="BN287" s="30">
        <v>1481.9223199999999</v>
      </c>
      <c r="BO287" s="30">
        <v>2367.348571</v>
      </c>
      <c r="BP287" s="30">
        <v>2638.3429219999998</v>
      </c>
      <c r="BQ287" s="30">
        <v>3801.0116579999999</v>
      </c>
      <c r="BR287" s="30">
        <v>3893.1378380000001</v>
      </c>
      <c r="BS287" s="30"/>
      <c r="BT287" s="31">
        <v>1718.6377159999997</v>
      </c>
      <c r="BU287" s="31">
        <v>89.092338999999981</v>
      </c>
      <c r="BV287" s="31">
        <v>156.25597100000002</v>
      </c>
      <c r="BW287" s="31">
        <v>117.16689899999999</v>
      </c>
      <c r="BX287" s="27">
        <v>1541.1673310000001</v>
      </c>
      <c r="BZ287" s="27">
        <v>1912.4331700000002</v>
      </c>
      <c r="CB287" s="27">
        <v>570.47317599999997</v>
      </c>
      <c r="CD287" s="27">
        <v>1033.2688469999998</v>
      </c>
      <c r="CE287" s="27">
        <v>1310.522199</v>
      </c>
      <c r="CF287" s="27">
        <v>781.04896300000007</v>
      </c>
      <c r="CG287" s="27">
        <v>570.47317599999997</v>
      </c>
      <c r="CI287" s="27">
        <v>1637.3447200000001</v>
      </c>
      <c r="CJ287" s="27">
        <v>1849.6371879999999</v>
      </c>
      <c r="CK287" s="27">
        <v>1849.6371879999999</v>
      </c>
      <c r="CL287" s="27">
        <v>1541.1673310000001</v>
      </c>
    </row>
    <row r="288" spans="1:90" ht="16.5" customHeight="1" x14ac:dyDescent="0.25">
      <c r="A288" s="50"/>
      <c r="B288" s="27" t="s">
        <v>362</v>
      </c>
      <c r="C288" s="51" t="s">
        <v>79</v>
      </c>
      <c r="D288" s="52" t="s">
        <v>34</v>
      </c>
      <c r="E288" s="53" t="s">
        <v>58</v>
      </c>
      <c r="F288" s="53"/>
      <c r="G288" s="53">
        <v>162.34712400000001</v>
      </c>
      <c r="H288" s="53">
        <v>79.936438999999993</v>
      </c>
      <c r="I288" s="28" t="s">
        <v>58</v>
      </c>
      <c r="J288" s="47" t="s">
        <v>58</v>
      </c>
      <c r="K288" s="53" t="s">
        <v>58</v>
      </c>
      <c r="L288" s="53" t="s">
        <v>58</v>
      </c>
      <c r="M288" s="53">
        <v>26.442543000000001</v>
      </c>
      <c r="N288" s="53">
        <v>9.2553339999999995</v>
      </c>
      <c r="O288" s="28" t="s">
        <v>58</v>
      </c>
      <c r="P288" s="47" t="s">
        <v>58</v>
      </c>
      <c r="Q288" s="53" t="s">
        <v>58</v>
      </c>
      <c r="R288" s="53" t="s">
        <v>58</v>
      </c>
      <c r="S288" s="53">
        <v>0.152701</v>
      </c>
      <c r="T288" s="53">
        <v>-14.635491</v>
      </c>
      <c r="U288" s="28" t="s">
        <v>58</v>
      </c>
      <c r="V288" s="29" t="s">
        <v>58</v>
      </c>
      <c r="W288" s="27"/>
      <c r="X288" s="27" t="s">
        <v>81</v>
      </c>
      <c r="Y288" s="27"/>
      <c r="Z288" s="27"/>
      <c r="AA288" s="30">
        <v>552.60500000000002</v>
      </c>
      <c r="AB288" s="31"/>
      <c r="AC288" s="31">
        <v>151.62855200000001</v>
      </c>
      <c r="AD288" s="31">
        <v>127.57930400000004</v>
      </c>
      <c r="AE288" s="31">
        <v>112.317176</v>
      </c>
      <c r="AF288" s="31"/>
      <c r="AG288" s="31">
        <v>34.486575000000002</v>
      </c>
      <c r="AH288" s="31"/>
      <c r="AI288" s="31">
        <v>47.382513000000003</v>
      </c>
      <c r="AJ288" s="31">
        <v>40.03127400000001</v>
      </c>
      <c r="AK288" s="31">
        <v>33.189720999999999</v>
      </c>
      <c r="AL288" s="31">
        <v>17.262826</v>
      </c>
      <c r="AM288" s="31"/>
      <c r="AN288" s="31">
        <v>10.577932000000001</v>
      </c>
      <c r="AO288" s="31"/>
      <c r="AP288" s="31">
        <v>20.321173999999999</v>
      </c>
      <c r="AQ288" s="31">
        <v>20.930738999999996</v>
      </c>
      <c r="AR288" s="31">
        <v>20.969086000000001</v>
      </c>
      <c r="AS288" s="31">
        <v>5.5464000000000002</v>
      </c>
      <c r="AT288" s="31"/>
      <c r="AU288" s="31">
        <v>17.369931999999999</v>
      </c>
      <c r="AV288" s="31"/>
      <c r="AW288" s="31">
        <v>26.442543000000001</v>
      </c>
      <c r="AX288" s="31">
        <v>27.246287999999993</v>
      </c>
      <c r="AY288" s="31">
        <v>24.928608000000001</v>
      </c>
      <c r="AZ288" s="31">
        <v>9.2553339999999995</v>
      </c>
      <c r="BA288" s="31"/>
      <c r="BB288" s="31">
        <v>9.1132469999999994</v>
      </c>
      <c r="BC288" s="31"/>
      <c r="BD288" s="31">
        <v>0.152701</v>
      </c>
      <c r="BE288" s="31">
        <v>40.480737000000005</v>
      </c>
      <c r="BF288" s="31">
        <v>19.473708999999999</v>
      </c>
      <c r="BG288" s="31">
        <v>-14.635491</v>
      </c>
      <c r="BH288" s="30">
        <v>-1.9577379999999991</v>
      </c>
      <c r="BI288" s="30">
        <v>-4.6274109999999986</v>
      </c>
      <c r="BJ288" s="30">
        <v>-5.3818260000000002</v>
      </c>
      <c r="BK288" s="30">
        <v>-40.305864</v>
      </c>
      <c r="BL288" s="30">
        <v>-82.154858000000004</v>
      </c>
      <c r="BM288" s="30"/>
      <c r="BN288" s="30">
        <v>227.16006300000001</v>
      </c>
      <c r="BO288" s="30">
        <v>188.100943</v>
      </c>
      <c r="BP288" s="30">
        <v>209.759232</v>
      </c>
      <c r="BQ288" s="30">
        <v>259.42264599999999</v>
      </c>
      <c r="BR288" s="30">
        <v>259.207469</v>
      </c>
      <c r="BS288" s="30"/>
      <c r="BT288" s="31">
        <v>96.384769000000034</v>
      </c>
      <c r="BU288" s="31">
        <v>12.514927999999999</v>
      </c>
      <c r="BV288" s="31">
        <v>9.0700510000000012</v>
      </c>
      <c r="BW288" s="31">
        <v>10.095955999999999</v>
      </c>
      <c r="BX288" s="27">
        <v>58.246354000000004</v>
      </c>
      <c r="BZ288" s="27">
        <v>69.544827999999995</v>
      </c>
      <c r="CB288" s="27">
        <v>25.478636999999999</v>
      </c>
      <c r="CD288" s="27">
        <v>45.471655999999996</v>
      </c>
      <c r="CE288" s="27">
        <v>69.067693000000006</v>
      </c>
      <c r="CF288" s="27">
        <v>46.812453000000005</v>
      </c>
      <c r="CG288" s="27">
        <v>25.478636999999999</v>
      </c>
      <c r="CI288" s="27">
        <v>87.872772999999995</v>
      </c>
      <c r="CJ288" s="27">
        <v>70.660033999999996</v>
      </c>
      <c r="CK288" s="27">
        <v>70.660033999999996</v>
      </c>
      <c r="CL288" s="27">
        <v>58.246354000000004</v>
      </c>
    </row>
    <row r="289" spans="1:90" ht="16.5" customHeight="1" x14ac:dyDescent="0.25">
      <c r="A289" s="50"/>
      <c r="B289" s="27" t="s">
        <v>363</v>
      </c>
      <c r="C289" s="51" t="s">
        <v>79</v>
      </c>
      <c r="D289" s="52" t="s">
        <v>34</v>
      </c>
      <c r="E289" s="53" t="s">
        <v>58</v>
      </c>
      <c r="F289" s="53"/>
      <c r="G289" s="53">
        <v>40.217429000000003</v>
      </c>
      <c r="H289" s="53">
        <v>26.844149999999999</v>
      </c>
      <c r="I289" s="28" t="s">
        <v>58</v>
      </c>
      <c r="J289" s="47" t="s">
        <v>58</v>
      </c>
      <c r="K289" s="53" t="s">
        <v>58</v>
      </c>
      <c r="L289" s="53" t="s">
        <v>58</v>
      </c>
      <c r="M289" s="53">
        <v>-2.1142479999999999</v>
      </c>
      <c r="N289" s="53">
        <v>-3.0891829999999998</v>
      </c>
      <c r="O289" s="28" t="s">
        <v>58</v>
      </c>
      <c r="P289" s="47" t="s">
        <v>58</v>
      </c>
      <c r="Q289" s="53" t="s">
        <v>58</v>
      </c>
      <c r="R289" s="53" t="s">
        <v>58</v>
      </c>
      <c r="S289" s="53">
        <v>-16.041169</v>
      </c>
      <c r="T289" s="53">
        <v>283.49610799999999</v>
      </c>
      <c r="U289" s="28" t="s">
        <v>58</v>
      </c>
      <c r="V289" s="29" t="s">
        <v>58</v>
      </c>
      <c r="W289" s="27"/>
      <c r="X289" s="27" t="s">
        <v>81</v>
      </c>
      <c r="Y289" s="27"/>
      <c r="Z289" s="27"/>
      <c r="AA289" s="30">
        <v>2198</v>
      </c>
      <c r="AB289" s="31"/>
      <c r="AC289" s="31">
        <v>50.90278</v>
      </c>
      <c r="AD289" s="31">
        <v>38.596588000000011</v>
      </c>
      <c r="AE289" s="31">
        <v>31.945727000000002</v>
      </c>
      <c r="AF289" s="31"/>
      <c r="AG289" s="31">
        <v>7.9620899999999999</v>
      </c>
      <c r="AH289" s="31"/>
      <c r="AI289" s="31">
        <v>5.3868289999999996</v>
      </c>
      <c r="AJ289" s="31">
        <v>5.7629950000000001</v>
      </c>
      <c r="AK289" s="31">
        <v>4.9980019999999996</v>
      </c>
      <c r="AL289" s="31">
        <v>3.520546</v>
      </c>
      <c r="AM289" s="31"/>
      <c r="AN289" s="31">
        <v>-3.856357</v>
      </c>
      <c r="AO289" s="31"/>
      <c r="AP289" s="31">
        <v>-2.4048759999999998</v>
      </c>
      <c r="AQ289" s="31">
        <v>-1.1119420000000009</v>
      </c>
      <c r="AR289" s="31">
        <v>-2.0088689999999998</v>
      </c>
      <c r="AS289" s="31">
        <v>-3.2565879999999998</v>
      </c>
      <c r="AT289" s="31"/>
      <c r="AU289" s="31">
        <v>-3.4262600000000001</v>
      </c>
      <c r="AV289" s="31"/>
      <c r="AW289" s="31">
        <v>-2.1142479999999999</v>
      </c>
      <c r="AX289" s="31">
        <v>-0.83351000000000086</v>
      </c>
      <c r="AY289" s="31">
        <v>-1.6031599999999997</v>
      </c>
      <c r="AZ289" s="31">
        <v>-3.0891829999999998</v>
      </c>
      <c r="BA289" s="31"/>
      <c r="BB289" s="31">
        <v>283.803651</v>
      </c>
      <c r="BC289" s="31"/>
      <c r="BD289" s="31">
        <v>-16.041169</v>
      </c>
      <c r="BE289" s="31">
        <v>0.38819300000000112</v>
      </c>
      <c r="BF289" s="31">
        <v>-54.880532000000002</v>
      </c>
      <c r="BG289" s="31">
        <v>283.49610799999999</v>
      </c>
      <c r="BH289" s="30">
        <v>-28.792472</v>
      </c>
      <c r="BI289" s="30">
        <v>-30.333196000000001</v>
      </c>
      <c r="BJ289" s="30">
        <v>-25.035472000000002</v>
      </c>
      <c r="BK289" s="30">
        <v>-25.561682999999999</v>
      </c>
      <c r="BL289" s="30">
        <v>-34.647263000000002</v>
      </c>
      <c r="BM289" s="30"/>
      <c r="BN289" s="30">
        <v>84.448944999999995</v>
      </c>
      <c r="BO289" s="30">
        <v>614.46560899999997</v>
      </c>
      <c r="BP289" s="30">
        <v>68.034442999999996</v>
      </c>
      <c r="BQ289" s="30">
        <v>41.998736000000001</v>
      </c>
      <c r="BR289" s="30">
        <v>25.679573999999999</v>
      </c>
      <c r="BS289" s="30"/>
      <c r="BT289" s="31">
        <v>17.085410999999993</v>
      </c>
      <c r="BU289" s="31">
        <v>-0.47894900000000018</v>
      </c>
      <c r="BV289" s="31">
        <v>-0.50371200000000016</v>
      </c>
      <c r="BW289" s="31">
        <v>0.30718600000000001</v>
      </c>
      <c r="BX289" s="27">
        <v>-4.226038</v>
      </c>
      <c r="BZ289" s="27">
        <v>-5.8629300000000004</v>
      </c>
      <c r="CB289" s="27">
        <v>306.21320999999995</v>
      </c>
      <c r="CD289" s="27">
        <v>-81.192426999999995</v>
      </c>
      <c r="CE289" s="27">
        <v>-64.843715000000003</v>
      </c>
      <c r="CF289" s="27">
        <v>-46.598676000000005</v>
      </c>
      <c r="CG289" s="27">
        <v>306.21320999999995</v>
      </c>
      <c r="CI289" s="27">
        <v>-7.6401009999999996</v>
      </c>
      <c r="CJ289" s="27">
        <v>-5.3502489999999998</v>
      </c>
      <c r="CK289" s="27">
        <v>-5.3502489999999998</v>
      </c>
      <c r="CL289" s="27">
        <v>-4.226038</v>
      </c>
    </row>
    <row r="290" spans="1:90" ht="16.5" customHeight="1" x14ac:dyDescent="0.25">
      <c r="A290" s="50"/>
      <c r="B290" s="27" t="s">
        <v>364</v>
      </c>
      <c r="C290" s="51" t="s">
        <v>79</v>
      </c>
      <c r="D290" s="52" t="s">
        <v>34</v>
      </c>
      <c r="E290" s="53" t="s">
        <v>58</v>
      </c>
      <c r="F290" s="53"/>
      <c r="G290" s="53">
        <v>1002.728108</v>
      </c>
      <c r="H290" s="53">
        <v>573.35395100000005</v>
      </c>
      <c r="I290" s="28" t="s">
        <v>58</v>
      </c>
      <c r="J290" s="47" t="s">
        <v>58</v>
      </c>
      <c r="K290" s="53" t="s">
        <v>58</v>
      </c>
      <c r="L290" s="53" t="s">
        <v>58</v>
      </c>
      <c r="M290" s="53">
        <v>74.879969000000003</v>
      </c>
      <c r="N290" s="53">
        <v>43.049144000000005</v>
      </c>
      <c r="O290" s="28" t="s">
        <v>58</v>
      </c>
      <c r="P290" s="47" t="s">
        <v>58</v>
      </c>
      <c r="Q290" s="53" t="s">
        <v>58</v>
      </c>
      <c r="R290" s="53" t="s">
        <v>58</v>
      </c>
      <c r="S290" s="53">
        <v>10.123317</v>
      </c>
      <c r="T290" s="53">
        <v>9.9566890000000008</v>
      </c>
      <c r="U290" s="28" t="s">
        <v>58</v>
      </c>
      <c r="V290" s="29" t="s">
        <v>58</v>
      </c>
      <c r="W290" s="27"/>
      <c r="X290" s="27" t="s">
        <v>81</v>
      </c>
      <c r="Y290" s="27"/>
      <c r="Z290" s="27"/>
      <c r="AA290" s="30">
        <v>1584</v>
      </c>
      <c r="AB290" s="31"/>
      <c r="AC290" s="31">
        <v>1019.12725</v>
      </c>
      <c r="AD290" s="31">
        <v>803.4749589999999</v>
      </c>
      <c r="AE290" s="31">
        <v>641.33556099999998</v>
      </c>
      <c r="AF290" s="31"/>
      <c r="AG290" s="31">
        <v>247.51387199999999</v>
      </c>
      <c r="AH290" s="31"/>
      <c r="AI290" s="31">
        <v>248.66982999999999</v>
      </c>
      <c r="AJ290" s="31">
        <v>197.56347999999997</v>
      </c>
      <c r="AK290" s="31">
        <v>158.74573699999999</v>
      </c>
      <c r="AL290" s="31">
        <v>134.53364999999999</v>
      </c>
      <c r="AM290" s="31"/>
      <c r="AN290" s="31">
        <v>56.56211900000001</v>
      </c>
      <c r="AO290" s="31"/>
      <c r="AP290" s="31">
        <v>67.881128000000004</v>
      </c>
      <c r="AQ290" s="31">
        <v>63.616906999999983</v>
      </c>
      <c r="AR290" s="31">
        <v>27.957528</v>
      </c>
      <c r="AS290" s="31">
        <v>36.052354999999999</v>
      </c>
      <c r="AT290" s="31"/>
      <c r="AU290" s="31">
        <v>69.880687000000009</v>
      </c>
      <c r="AV290" s="31"/>
      <c r="AW290" s="31">
        <v>74.879969000000003</v>
      </c>
      <c r="AX290" s="31">
        <v>70.650152999999989</v>
      </c>
      <c r="AY290" s="31">
        <v>35.629388999999996</v>
      </c>
      <c r="AZ290" s="31">
        <v>43.049144000000005</v>
      </c>
      <c r="BA290" s="31"/>
      <c r="BB290" s="31">
        <v>14.181659</v>
      </c>
      <c r="BC290" s="31"/>
      <c r="BD290" s="31">
        <v>10.123317</v>
      </c>
      <c r="BE290" s="31">
        <v>33.992411999999995</v>
      </c>
      <c r="BF290" s="31">
        <v>4.6318419999999998</v>
      </c>
      <c r="BG290" s="31">
        <v>9.9566890000000008</v>
      </c>
      <c r="BH290" s="30"/>
      <c r="BI290" s="30">
        <v>-49.163182000000035</v>
      </c>
      <c r="BJ290" s="30">
        <v>-23.961010999999985</v>
      </c>
      <c r="BK290" s="30">
        <v>-24.084617000000037</v>
      </c>
      <c r="BL290" s="30">
        <v>109.66761100000002</v>
      </c>
      <c r="BM290" s="30"/>
      <c r="BN290" s="30"/>
      <c r="BO290" s="30">
        <v>447.81610499999999</v>
      </c>
      <c r="BP290" s="30">
        <v>451.81627800000001</v>
      </c>
      <c r="BQ290" s="30">
        <v>653.40281400000003</v>
      </c>
      <c r="BR290" s="30">
        <v>659.45074899999997</v>
      </c>
      <c r="BS290" s="30"/>
      <c r="BT290" s="31">
        <v>369.84494300000006</v>
      </c>
      <c r="BU290" s="31">
        <v>36.053206999999986</v>
      </c>
      <c r="BV290" s="31">
        <v>45.277221000000004</v>
      </c>
      <c r="BW290" s="31">
        <v>6.8121040000000033</v>
      </c>
      <c r="BX290" s="27">
        <v>147.43742600000002</v>
      </c>
      <c r="BZ290" s="27">
        <v>176.16022899999999</v>
      </c>
      <c r="CB290" s="27">
        <v>30.995969000000002</v>
      </c>
      <c r="CD290" s="27">
        <v>58.704259999999998</v>
      </c>
      <c r="CE290" s="27">
        <v>52.805912999999997</v>
      </c>
      <c r="CF290" s="27">
        <v>32.038877999999997</v>
      </c>
      <c r="CG290" s="27">
        <v>30.995969000000002</v>
      </c>
      <c r="CI290" s="27">
        <v>224.20865499999999</v>
      </c>
      <c r="CJ290" s="27">
        <v>147.013608</v>
      </c>
      <c r="CK290" s="27">
        <v>147.013608</v>
      </c>
      <c r="CL290" s="27">
        <v>147.43742600000002</v>
      </c>
    </row>
    <row r="291" spans="1:90" ht="16.5" customHeight="1" x14ac:dyDescent="0.25">
      <c r="A291" s="50"/>
      <c r="B291" s="27" t="s">
        <v>365</v>
      </c>
      <c r="C291" s="51" t="s">
        <v>79</v>
      </c>
      <c r="D291" s="52" t="s">
        <v>34</v>
      </c>
      <c r="E291" s="53" t="s">
        <v>58</v>
      </c>
      <c r="F291" s="53"/>
      <c r="G291" s="53">
        <v>48.692999999999998</v>
      </c>
      <c r="H291" s="53">
        <v>366.86399999999998</v>
      </c>
      <c r="I291" s="28" t="s">
        <v>58</v>
      </c>
      <c r="J291" s="47" t="s">
        <v>58</v>
      </c>
      <c r="K291" s="53" t="s">
        <v>58</v>
      </c>
      <c r="L291" s="53" t="s">
        <v>58</v>
      </c>
      <c r="M291" s="53">
        <v>10.091000000000001</v>
      </c>
      <c r="N291" s="53">
        <v>151.44600000000003</v>
      </c>
      <c r="O291" s="28" t="s">
        <v>58</v>
      </c>
      <c r="P291" s="47" t="s">
        <v>58</v>
      </c>
      <c r="Q291" s="53" t="s">
        <v>58</v>
      </c>
      <c r="R291" s="53" t="s">
        <v>58</v>
      </c>
      <c r="S291" s="53">
        <v>70.275999999999996</v>
      </c>
      <c r="T291" s="53">
        <v>299.88099999999997</v>
      </c>
      <c r="U291" s="28" t="s">
        <v>58</v>
      </c>
      <c r="V291" s="29" t="s">
        <v>58</v>
      </c>
      <c r="W291" s="27"/>
      <c r="X291" s="27" t="s">
        <v>81</v>
      </c>
      <c r="Y291" s="27"/>
      <c r="Z291" s="27"/>
      <c r="AA291" s="30">
        <v>4380.3</v>
      </c>
      <c r="AB291" s="31"/>
      <c r="AC291" s="31">
        <v>787.19599999999991</v>
      </c>
      <c r="AD291" s="31">
        <v>90.229000000000042</v>
      </c>
      <c r="AE291" s="31">
        <v>152.46700000000001</v>
      </c>
      <c r="AF291" s="31"/>
      <c r="AG291" s="31">
        <v>435.37199999999996</v>
      </c>
      <c r="AH291" s="31"/>
      <c r="AI291" s="31">
        <v>39.856000000000002</v>
      </c>
      <c r="AJ291" s="31">
        <v>38.513000000000034</v>
      </c>
      <c r="AK291" s="31">
        <v>119.952</v>
      </c>
      <c r="AL291" s="31">
        <v>173.154</v>
      </c>
      <c r="AM291" s="31"/>
      <c r="AN291" s="31">
        <v>367.20100000000002</v>
      </c>
      <c r="AO291" s="31"/>
      <c r="AP291" s="31">
        <v>8.4740000000000002</v>
      </c>
      <c r="AQ291" s="31">
        <v>-27.491000000000042</v>
      </c>
      <c r="AR291" s="31">
        <v>96.358000000000004</v>
      </c>
      <c r="AS291" s="31">
        <v>150.31899999999999</v>
      </c>
      <c r="AT291" s="31"/>
      <c r="AU291" s="31">
        <v>369.35</v>
      </c>
      <c r="AV291" s="31"/>
      <c r="AW291" s="31">
        <v>10.091000000000001</v>
      </c>
      <c r="AX291" s="31">
        <v>-25.929000000000041</v>
      </c>
      <c r="AY291" s="31">
        <v>97.64800000000001</v>
      </c>
      <c r="AZ291" s="31">
        <v>151.44600000000003</v>
      </c>
      <c r="BA291" s="31"/>
      <c r="BB291" s="31">
        <v>557.87699999999995</v>
      </c>
      <c r="BC291" s="31"/>
      <c r="BD291" s="31">
        <v>70.275999999999996</v>
      </c>
      <c r="BE291" s="31">
        <v>2383.4479999999999</v>
      </c>
      <c r="BF291" s="31">
        <v>372.78199999999998</v>
      </c>
      <c r="BG291" s="31">
        <v>299.88099999999997</v>
      </c>
      <c r="BH291" s="30">
        <v>-404.05</v>
      </c>
      <c r="BI291" s="30">
        <v>-743.75099999999998</v>
      </c>
      <c r="BJ291" s="30">
        <v>-975.29300000000001</v>
      </c>
      <c r="BK291" s="30">
        <v>-1486.1210000000001</v>
      </c>
      <c r="BL291" s="30">
        <v>-1084.0639999999999</v>
      </c>
      <c r="BM291" s="30"/>
      <c r="BN291" s="30">
        <v>1241.953</v>
      </c>
      <c r="BO291" s="30">
        <v>3092.163</v>
      </c>
      <c r="BP291" s="30">
        <v>3465.2339999999999</v>
      </c>
      <c r="BQ291" s="30">
        <v>5847.7629999999999</v>
      </c>
      <c r="BR291" s="30">
        <v>5918.0339999999997</v>
      </c>
      <c r="BS291" s="30"/>
      <c r="BT291" s="31">
        <v>30.742999999999995</v>
      </c>
      <c r="BU291" s="31">
        <v>175.00899999999996</v>
      </c>
      <c r="BV291" s="31">
        <v>-34.225999999999992</v>
      </c>
      <c r="BW291" s="31">
        <v>23.096999999999998</v>
      </c>
      <c r="BX291" s="27">
        <v>485.81900000000007</v>
      </c>
      <c r="BZ291" s="27">
        <v>441.06899999999996</v>
      </c>
      <c r="CB291" s="27">
        <v>1071.8509999999999</v>
      </c>
      <c r="CD291" s="27">
        <v>3126.3869999999997</v>
      </c>
      <c r="CE291" s="27">
        <v>3314.107</v>
      </c>
      <c r="CF291" s="27">
        <v>1221.7629999999999</v>
      </c>
      <c r="CG291" s="27">
        <v>1071.8509999999999</v>
      </c>
      <c r="CI291" s="27">
        <v>233.25599999999997</v>
      </c>
      <c r="CJ291" s="27">
        <v>408.45800000000008</v>
      </c>
      <c r="CK291" s="27">
        <v>408.45800000000008</v>
      </c>
      <c r="CL291" s="27">
        <v>485.81900000000007</v>
      </c>
    </row>
    <row r="292" spans="1:90" ht="16.5" customHeight="1" x14ac:dyDescent="0.25">
      <c r="A292" s="50"/>
      <c r="B292" s="27" t="s">
        <v>103</v>
      </c>
      <c r="C292" s="51">
        <v>0</v>
      </c>
      <c r="D292" s="52" t="s">
        <v>34</v>
      </c>
      <c r="E292" s="53">
        <v>806</v>
      </c>
      <c r="F292" s="53"/>
      <c r="G292" s="53">
        <v>602.19797500000004</v>
      </c>
      <c r="H292" s="53">
        <v>555.53712900000005</v>
      </c>
      <c r="I292" s="28" t="s">
        <v>58</v>
      </c>
      <c r="J292" s="47" t="s">
        <v>58</v>
      </c>
      <c r="K292" s="53">
        <v>189</v>
      </c>
      <c r="L292" s="53" t="s">
        <v>58</v>
      </c>
      <c r="M292" s="53">
        <v>118.067879</v>
      </c>
      <c r="N292" s="53">
        <v>112.84978599999999</v>
      </c>
      <c r="O292" s="28" t="s">
        <v>58</v>
      </c>
      <c r="P292" s="47" t="s">
        <v>58</v>
      </c>
      <c r="Q292" s="53">
        <v>175</v>
      </c>
      <c r="R292" s="53" t="s">
        <v>58</v>
      </c>
      <c r="S292" s="53">
        <v>94.026830000000004</v>
      </c>
      <c r="T292" s="53">
        <v>110.258453</v>
      </c>
      <c r="U292" s="28" t="s">
        <v>58</v>
      </c>
      <c r="V292" s="29" t="s">
        <v>58</v>
      </c>
      <c r="W292" s="27"/>
      <c r="X292" s="27" t="s">
        <v>81</v>
      </c>
      <c r="Y292" s="27"/>
      <c r="Z292" s="27"/>
      <c r="AA292" s="30">
        <v>8970</v>
      </c>
      <c r="AB292" s="31"/>
      <c r="AC292" s="31">
        <v>857.92779399999995</v>
      </c>
      <c r="AD292" s="31">
        <v>724.49633300000005</v>
      </c>
      <c r="AE292" s="31">
        <v>560.85024299999998</v>
      </c>
      <c r="AF292" s="31"/>
      <c r="AG292" s="31">
        <v>331.26990999999998</v>
      </c>
      <c r="AH292" s="31"/>
      <c r="AI292" s="31">
        <v>224.63384300000001</v>
      </c>
      <c r="AJ292" s="31">
        <v>264.27907200000016</v>
      </c>
      <c r="AK292" s="31">
        <v>190.692306</v>
      </c>
      <c r="AL292" s="31">
        <v>209.34098399999999</v>
      </c>
      <c r="AM292" s="31"/>
      <c r="AN292" s="31">
        <v>174.81115</v>
      </c>
      <c r="AO292" s="31"/>
      <c r="AP292" s="31">
        <v>108.090666</v>
      </c>
      <c r="AQ292" s="31">
        <v>148.34062099999994</v>
      </c>
      <c r="AR292" s="31">
        <v>98.531510999999995</v>
      </c>
      <c r="AS292" s="31">
        <v>106.244743</v>
      </c>
      <c r="AT292" s="31"/>
      <c r="AU292" s="31">
        <v>187.50073900000001</v>
      </c>
      <c r="AV292" s="31"/>
      <c r="AW292" s="31">
        <v>118.067879</v>
      </c>
      <c r="AX292" s="31">
        <v>157.82199599999996</v>
      </c>
      <c r="AY292" s="31">
        <v>106.30083600000002</v>
      </c>
      <c r="AZ292" s="31">
        <v>112.84978599999999</v>
      </c>
      <c r="BA292" s="31"/>
      <c r="BB292" s="31">
        <v>181.35539800000001</v>
      </c>
      <c r="BC292" s="31"/>
      <c r="BD292" s="31">
        <v>94.026830000000004</v>
      </c>
      <c r="BE292" s="31">
        <v>241.52407800000003</v>
      </c>
      <c r="BF292" s="31">
        <v>83.983033000000006</v>
      </c>
      <c r="BG292" s="31">
        <v>110.258453</v>
      </c>
      <c r="BH292" s="30">
        <v>-59.561527999999996</v>
      </c>
      <c r="BI292" s="30">
        <v>-197.37120899999996</v>
      </c>
      <c r="BJ292" s="30">
        <v>-271.31283999999999</v>
      </c>
      <c r="BK292" s="30">
        <v>-464.06255400000003</v>
      </c>
      <c r="BL292" s="30">
        <v>-415.326866</v>
      </c>
      <c r="BM292" s="30"/>
      <c r="BN292" s="30">
        <v>254.267413</v>
      </c>
      <c r="BO292" s="30">
        <v>793.64515100000006</v>
      </c>
      <c r="BP292" s="30">
        <v>879.44964600000003</v>
      </c>
      <c r="BQ292" s="30">
        <v>1129.658363</v>
      </c>
      <c r="BR292" s="30">
        <v>1235.1663249999999</v>
      </c>
      <c r="BS292" s="30"/>
      <c r="BT292" s="31">
        <v>264.02583500000003</v>
      </c>
      <c r="BU292" s="31">
        <v>45.038540999999995</v>
      </c>
      <c r="BV292" s="31">
        <v>33.935279999999999</v>
      </c>
      <c r="BW292" s="31">
        <v>38.907853000000003</v>
      </c>
      <c r="BX292" s="27">
        <v>286.334384</v>
      </c>
      <c r="BZ292" s="27">
        <v>451.62357099999997</v>
      </c>
      <c r="CB292" s="27">
        <v>342.56099899999998</v>
      </c>
      <c r="CD292" s="27">
        <v>529.79239300000006</v>
      </c>
      <c r="CE292" s="27">
        <v>506.86250900000005</v>
      </c>
      <c r="CF292" s="27">
        <v>382.42268000000001</v>
      </c>
      <c r="CG292" s="27">
        <v>342.56099899999998</v>
      </c>
      <c r="CI292" s="27">
        <v>495.04049699999996</v>
      </c>
      <c r="CJ292" s="27">
        <v>347.59667899999999</v>
      </c>
      <c r="CK292" s="27">
        <v>347.59667899999999</v>
      </c>
      <c r="CL292" s="27">
        <v>286.334384</v>
      </c>
    </row>
    <row r="293" spans="1:90" ht="16.5" customHeight="1" x14ac:dyDescent="0.25">
      <c r="A293" s="50"/>
      <c r="B293" s="27" t="s">
        <v>366</v>
      </c>
      <c r="C293" s="51" t="s">
        <v>79</v>
      </c>
      <c r="D293" s="52" t="s">
        <v>34</v>
      </c>
      <c r="E293" s="53" t="s">
        <v>58</v>
      </c>
      <c r="F293" s="53"/>
      <c r="G293" s="53">
        <v>795.22249099999999</v>
      </c>
      <c r="H293" s="53">
        <v>935.53368599999999</v>
      </c>
      <c r="I293" s="28" t="s">
        <v>58</v>
      </c>
      <c r="J293" s="47" t="s">
        <v>58</v>
      </c>
      <c r="K293" s="53" t="s">
        <v>58</v>
      </c>
      <c r="L293" s="53" t="s">
        <v>58</v>
      </c>
      <c r="M293" s="53">
        <v>-2.2851619999999997</v>
      </c>
      <c r="N293" s="53">
        <v>85.604612000000003</v>
      </c>
      <c r="O293" s="28" t="s">
        <v>58</v>
      </c>
      <c r="P293" s="47" t="s">
        <v>58</v>
      </c>
      <c r="Q293" s="53" t="s">
        <v>58</v>
      </c>
      <c r="R293" s="53" t="s">
        <v>58</v>
      </c>
      <c r="S293" s="53">
        <v>4.4733999999999998</v>
      </c>
      <c r="T293" s="53">
        <v>86.016774999999996</v>
      </c>
      <c r="U293" s="28" t="s">
        <v>58</v>
      </c>
      <c r="V293" s="29" t="s">
        <v>58</v>
      </c>
      <c r="W293" s="27"/>
      <c r="X293" s="27" t="s">
        <v>81</v>
      </c>
      <c r="Y293" s="27"/>
      <c r="Z293" s="27"/>
      <c r="AA293" s="30">
        <v>1869.12</v>
      </c>
      <c r="AB293" s="31"/>
      <c r="AC293" s="31">
        <v>1555.2370510000001</v>
      </c>
      <c r="AD293" s="31">
        <v>698.23108700000012</v>
      </c>
      <c r="AE293" s="31">
        <v>519.50285299999996</v>
      </c>
      <c r="AF293" s="31"/>
      <c r="AG293" s="31">
        <v>272.90805</v>
      </c>
      <c r="AH293" s="31"/>
      <c r="AI293" s="31">
        <v>106.29781800000001</v>
      </c>
      <c r="AJ293" s="31">
        <v>68.138848000000166</v>
      </c>
      <c r="AK293" s="31">
        <v>69.529077999999998</v>
      </c>
      <c r="AL293" s="31">
        <v>132.087141</v>
      </c>
      <c r="AM293" s="31"/>
      <c r="AN293" s="31">
        <v>150.717995</v>
      </c>
      <c r="AO293" s="31"/>
      <c r="AP293" s="31">
        <v>-22.191578</v>
      </c>
      <c r="AQ293" s="31">
        <v>-2.4686180000000206</v>
      </c>
      <c r="AR293" s="31">
        <v>-8.7021250000000006</v>
      </c>
      <c r="AS293" s="31">
        <v>67.857433999999998</v>
      </c>
      <c r="AT293" s="31"/>
      <c r="AU293" s="31">
        <v>176.226562</v>
      </c>
      <c r="AV293" s="31"/>
      <c r="AW293" s="31">
        <v>-2.2851619999999997</v>
      </c>
      <c r="AX293" s="31">
        <v>10.844620999999989</v>
      </c>
      <c r="AY293" s="31">
        <v>11.159878999999997</v>
      </c>
      <c r="AZ293" s="31">
        <v>85.604612000000003</v>
      </c>
      <c r="BA293" s="31"/>
      <c r="BB293" s="31">
        <v>90.383082000000002</v>
      </c>
      <c r="BC293" s="31"/>
      <c r="BD293" s="31">
        <v>4.4733999999999998</v>
      </c>
      <c r="BE293" s="31">
        <v>69.72372</v>
      </c>
      <c r="BF293" s="31">
        <v>-23.825427000000001</v>
      </c>
      <c r="BG293" s="31">
        <v>86.016774999999996</v>
      </c>
      <c r="BH293" s="30">
        <v>630.27351599999997</v>
      </c>
      <c r="BI293" s="30">
        <v>1412.517306</v>
      </c>
      <c r="BJ293" s="30">
        <v>1555.082995</v>
      </c>
      <c r="BK293" s="30">
        <v>1313.8359769999997</v>
      </c>
      <c r="BL293" s="30">
        <v>1580.0797910000001</v>
      </c>
      <c r="BM293" s="30"/>
      <c r="BN293" s="30">
        <v>361.34527100000003</v>
      </c>
      <c r="BO293" s="30">
        <v>867.61753599999997</v>
      </c>
      <c r="BP293" s="30">
        <v>883.07987800000001</v>
      </c>
      <c r="BQ293" s="30">
        <v>1617.0348369999999</v>
      </c>
      <c r="BR293" s="30">
        <v>1660.128964</v>
      </c>
      <c r="BS293" s="30"/>
      <c r="BT293" s="31">
        <v>563.67260599999986</v>
      </c>
      <c r="BU293" s="31">
        <v>7.9215470000000039</v>
      </c>
      <c r="BV293" s="31">
        <v>34.860191</v>
      </c>
      <c r="BW293" s="31">
        <v>41.367188999999996</v>
      </c>
      <c r="BX293" s="27">
        <v>321.57250899999997</v>
      </c>
      <c r="BZ293" s="27">
        <v>198.23106199999998</v>
      </c>
      <c r="CB293" s="27">
        <v>55.529510999999999</v>
      </c>
      <c r="CD293" s="27">
        <v>136.38846799999999</v>
      </c>
      <c r="CE293" s="27">
        <v>136.28137599999999</v>
      </c>
      <c r="CF293" s="27">
        <v>36.300405999999995</v>
      </c>
      <c r="CG293" s="27">
        <v>55.529510999999999</v>
      </c>
      <c r="CI293" s="27">
        <v>105.32395</v>
      </c>
      <c r="CJ293" s="27">
        <v>324.81084099999998</v>
      </c>
      <c r="CK293" s="27">
        <v>324.81084099999998</v>
      </c>
      <c r="CL293" s="27">
        <v>321.57250899999997</v>
      </c>
    </row>
    <row r="294" spans="1:90" ht="16.5" customHeight="1" x14ac:dyDescent="0.25">
      <c r="A294" s="50"/>
      <c r="B294" s="27" t="s">
        <v>367</v>
      </c>
      <c r="C294" s="51" t="s">
        <v>79</v>
      </c>
      <c r="D294" s="52" t="s">
        <v>34</v>
      </c>
      <c r="E294" s="53" t="s">
        <v>58</v>
      </c>
      <c r="F294" s="53"/>
      <c r="G294" s="53">
        <v>207.803</v>
      </c>
      <c r="H294" s="53">
        <v>613.64099999999996</v>
      </c>
      <c r="I294" s="28" t="s">
        <v>58</v>
      </c>
      <c r="J294" s="47" t="s">
        <v>58</v>
      </c>
      <c r="K294" s="53" t="s">
        <v>58</v>
      </c>
      <c r="L294" s="53" t="s">
        <v>58</v>
      </c>
      <c r="M294" s="53">
        <v>81.10799999999999</v>
      </c>
      <c r="N294" s="53">
        <v>245.01599999999999</v>
      </c>
      <c r="O294" s="28" t="s">
        <v>58</v>
      </c>
      <c r="P294" s="47" t="s">
        <v>58</v>
      </c>
      <c r="Q294" s="53" t="s">
        <v>58</v>
      </c>
      <c r="R294" s="53" t="s">
        <v>58</v>
      </c>
      <c r="S294" s="53">
        <v>282.12400000000002</v>
      </c>
      <c r="T294" s="53">
        <v>355.46600000000001</v>
      </c>
      <c r="U294" s="28" t="s">
        <v>58</v>
      </c>
      <c r="V294" s="29" t="s">
        <v>58</v>
      </c>
      <c r="W294" s="27"/>
      <c r="X294" s="27" t="s">
        <v>81</v>
      </c>
      <c r="Y294" s="27"/>
      <c r="Z294" s="27"/>
      <c r="AA294" s="30">
        <v>22798.75</v>
      </c>
      <c r="AB294" s="31"/>
      <c r="AC294" s="31">
        <v>1087.1300000000001</v>
      </c>
      <c r="AD294" s="31">
        <v>667.60299999999984</v>
      </c>
      <c r="AE294" s="31">
        <v>517.66600000000005</v>
      </c>
      <c r="AF294" s="31"/>
      <c r="AG294" s="31">
        <v>549.61199999999997</v>
      </c>
      <c r="AH294" s="31"/>
      <c r="AI294" s="31">
        <v>108.934</v>
      </c>
      <c r="AJ294" s="31">
        <v>280.23400000000015</v>
      </c>
      <c r="AK294" s="31">
        <v>86.513000000000005</v>
      </c>
      <c r="AL294" s="31">
        <v>273.13900000000001</v>
      </c>
      <c r="AM294" s="31"/>
      <c r="AN294" s="31">
        <v>469.65899999999999</v>
      </c>
      <c r="AO294" s="31"/>
      <c r="AP294" s="31">
        <v>78.111999999999995</v>
      </c>
      <c r="AQ294" s="31">
        <v>208.78599999999994</v>
      </c>
      <c r="AR294" s="31">
        <v>56.171999999999997</v>
      </c>
      <c r="AS294" s="31">
        <v>243.47399999999999</v>
      </c>
      <c r="AT294" s="31"/>
      <c r="AU294" s="31">
        <v>472.57599999999996</v>
      </c>
      <c r="AV294" s="31"/>
      <c r="AW294" s="31">
        <v>81.10799999999999</v>
      </c>
      <c r="AX294" s="31">
        <v>211.18199999999993</v>
      </c>
      <c r="AY294" s="31">
        <v>57.959000000000024</v>
      </c>
      <c r="AZ294" s="31">
        <v>245.01599999999999</v>
      </c>
      <c r="BA294" s="31"/>
      <c r="BB294" s="31">
        <v>737.48800000000006</v>
      </c>
      <c r="BC294" s="31"/>
      <c r="BD294" s="31">
        <v>282.12400000000002</v>
      </c>
      <c r="BE294" s="31">
        <v>1825.5980000000002</v>
      </c>
      <c r="BF294" s="31">
        <v>323.25200000000001</v>
      </c>
      <c r="BG294" s="31">
        <v>355.46600000000001</v>
      </c>
      <c r="BH294" s="30"/>
      <c r="BI294" s="30">
        <v>-1064.3389999999999</v>
      </c>
      <c r="BJ294" s="30">
        <v>-1636.6860000000001</v>
      </c>
      <c r="BK294" s="30">
        <v>-2024.5009999999997</v>
      </c>
      <c r="BL294" s="30">
        <v>-1603.797</v>
      </c>
      <c r="BM294" s="30"/>
      <c r="BN294" s="30"/>
      <c r="BO294" s="30">
        <v>4939.0659999999998</v>
      </c>
      <c r="BP294" s="30">
        <v>5702.7740000000003</v>
      </c>
      <c r="BQ294" s="30">
        <v>8983.1280000000006</v>
      </c>
      <c r="BR294" s="30">
        <v>9313.0329999999994</v>
      </c>
      <c r="BS294" s="30"/>
      <c r="BT294" s="31">
        <v>225.96900000000005</v>
      </c>
      <c r="BU294" s="31">
        <v>250.11799999999999</v>
      </c>
      <c r="BV294" s="31"/>
      <c r="BW294" s="31"/>
      <c r="BX294" s="27">
        <v>730.45899999999995</v>
      </c>
      <c r="BZ294" s="27">
        <v>741.71699999999998</v>
      </c>
      <c r="CB294" s="27">
        <v>1759.49</v>
      </c>
      <c r="CD294" s="27">
        <v>2786.4410000000003</v>
      </c>
      <c r="CE294" s="27">
        <v>2886.3380000000002</v>
      </c>
      <c r="CF294" s="27">
        <v>1795.7469999999998</v>
      </c>
      <c r="CG294" s="27">
        <v>1759.49</v>
      </c>
      <c r="CI294" s="27">
        <v>595.26499999999987</v>
      </c>
      <c r="CJ294" s="27">
        <v>538.30000000000007</v>
      </c>
      <c r="CK294" s="27">
        <v>538.30000000000007</v>
      </c>
      <c r="CL294" s="27">
        <v>730.45899999999995</v>
      </c>
    </row>
    <row r="295" spans="1:90" ht="16.5" customHeight="1" x14ac:dyDescent="0.25">
      <c r="A295" s="50"/>
      <c r="B295" s="27" t="s">
        <v>368</v>
      </c>
      <c r="C295" s="51" t="s">
        <v>79</v>
      </c>
      <c r="D295" s="52" t="s">
        <v>34</v>
      </c>
      <c r="E295" s="53" t="s">
        <v>58</v>
      </c>
      <c r="F295" s="53"/>
      <c r="G295" s="53">
        <v>232.27527399999997</v>
      </c>
      <c r="H295" s="53">
        <v>117.99855599999999</v>
      </c>
      <c r="I295" s="28" t="s">
        <v>58</v>
      </c>
      <c r="J295" s="47" t="s">
        <v>58</v>
      </c>
      <c r="K295" s="53" t="s">
        <v>58</v>
      </c>
      <c r="L295" s="53" t="s">
        <v>58</v>
      </c>
      <c r="M295" s="53">
        <v>95.195383000000007</v>
      </c>
      <c r="N295" s="53">
        <v>32.390569999999997</v>
      </c>
      <c r="O295" s="28" t="s">
        <v>58</v>
      </c>
      <c r="P295" s="47" t="s">
        <v>58</v>
      </c>
      <c r="Q295" s="53" t="s">
        <v>58</v>
      </c>
      <c r="R295" s="53" t="s">
        <v>58</v>
      </c>
      <c r="S295" s="53">
        <v>52.749116999999998</v>
      </c>
      <c r="T295" s="53">
        <v>18.852688000000001</v>
      </c>
      <c r="U295" s="28" t="s">
        <v>58</v>
      </c>
      <c r="V295" s="29" t="s">
        <v>58</v>
      </c>
      <c r="W295" s="27"/>
      <c r="X295" s="27" t="s">
        <v>81</v>
      </c>
      <c r="Y295" s="27"/>
      <c r="Z295" s="27"/>
      <c r="AA295" s="30">
        <v>2497.9207346399999</v>
      </c>
      <c r="AB295" s="31"/>
      <c r="AC295" s="31">
        <v>193.635595</v>
      </c>
      <c r="AD295" s="31">
        <v>192.35150799999997</v>
      </c>
      <c r="AE295" s="31">
        <v>140.618268</v>
      </c>
      <c r="AF295" s="31"/>
      <c r="AG295" s="31">
        <v>99.534266000000002</v>
      </c>
      <c r="AH295" s="31"/>
      <c r="AI295" s="31">
        <v>153.62902199999999</v>
      </c>
      <c r="AJ295" s="31">
        <v>118.29175699999999</v>
      </c>
      <c r="AK295" s="31">
        <v>78.684990999999997</v>
      </c>
      <c r="AL295" s="31">
        <v>64.846536999999998</v>
      </c>
      <c r="AM295" s="31"/>
      <c r="AN295" s="31">
        <v>41.015462999999997</v>
      </c>
      <c r="AO295" s="31"/>
      <c r="AP295" s="31">
        <v>89.678128000000001</v>
      </c>
      <c r="AQ295" s="31">
        <v>69.301094000000006</v>
      </c>
      <c r="AR295" s="31">
        <v>39.830841999999997</v>
      </c>
      <c r="AS295" s="31">
        <v>29.204179</v>
      </c>
      <c r="AT295" s="31"/>
      <c r="AU295" s="31">
        <v>48.209584</v>
      </c>
      <c r="AV295" s="31"/>
      <c r="AW295" s="31">
        <v>95.195383000000007</v>
      </c>
      <c r="AX295" s="31">
        <v>74.075771000000003</v>
      </c>
      <c r="AY295" s="31">
        <v>44.314236000000001</v>
      </c>
      <c r="AZ295" s="31">
        <v>32.390569999999997</v>
      </c>
      <c r="BA295" s="31"/>
      <c r="BB295" s="31">
        <v>11.714117999999999</v>
      </c>
      <c r="BC295" s="31"/>
      <c r="BD295" s="31">
        <v>52.749116999999998</v>
      </c>
      <c r="BE295" s="31">
        <v>67.875002999999992</v>
      </c>
      <c r="BF295" s="31">
        <v>21.085101999999999</v>
      </c>
      <c r="BG295" s="31">
        <v>18.852688000000001</v>
      </c>
      <c r="BH295" s="30"/>
      <c r="BI295" s="30">
        <v>188.98498999999998</v>
      </c>
      <c r="BJ295" s="30">
        <v>188.93449699999999</v>
      </c>
      <c r="BK295" s="30">
        <v>76.924157000000008</v>
      </c>
      <c r="BL295" s="30">
        <v>125.426806</v>
      </c>
      <c r="BM295" s="30"/>
      <c r="BN295" s="30"/>
      <c r="BO295" s="30">
        <v>571.942677</v>
      </c>
      <c r="BP295" s="30">
        <v>593.02777700000001</v>
      </c>
      <c r="BQ295" s="30">
        <v>720.38264000000004</v>
      </c>
      <c r="BR295" s="30">
        <v>767.00209600000005</v>
      </c>
      <c r="BS295" s="30"/>
      <c r="BT295" s="31">
        <v>79.586891000000008</v>
      </c>
      <c r="BU295" s="31">
        <v>29.571804000000007</v>
      </c>
      <c r="BV295" s="31">
        <v>25.536651999999989</v>
      </c>
      <c r="BW295" s="31"/>
      <c r="BX295" s="27">
        <v>97.129987</v>
      </c>
      <c r="BZ295" s="27">
        <v>166.599591</v>
      </c>
      <c r="CB295" s="27">
        <v>21.470209999999998</v>
      </c>
      <c r="CD295" s="27">
        <v>160.56190999999998</v>
      </c>
      <c r="CE295" s="27">
        <v>100.67422299999998</v>
      </c>
      <c r="CF295" s="27">
        <v>35.810113000000001</v>
      </c>
      <c r="CG295" s="27">
        <v>21.470209999999998</v>
      </c>
      <c r="CI295" s="27">
        <v>245.97596000000001</v>
      </c>
      <c r="CJ295" s="27">
        <v>111.87241899999999</v>
      </c>
      <c r="CK295" s="27">
        <v>111.87241899999999</v>
      </c>
      <c r="CL295" s="27">
        <v>97.129987</v>
      </c>
    </row>
    <row r="296" spans="1:90" ht="16.5" customHeight="1" x14ac:dyDescent="0.25">
      <c r="A296" s="50"/>
      <c r="B296" s="27" t="s">
        <v>369</v>
      </c>
      <c r="C296" s="51" t="s">
        <v>79</v>
      </c>
      <c r="D296" s="52" t="s">
        <v>34</v>
      </c>
      <c r="E296" s="53" t="s">
        <v>58</v>
      </c>
      <c r="F296" s="53"/>
      <c r="G296" s="53">
        <v>1618.593656</v>
      </c>
      <c r="H296" s="53">
        <v>1206.7527009999999</v>
      </c>
      <c r="I296" s="28" t="s">
        <v>58</v>
      </c>
      <c r="J296" s="47" t="s">
        <v>58</v>
      </c>
      <c r="K296" s="53" t="s">
        <v>58</v>
      </c>
      <c r="L296" s="53" t="s">
        <v>58</v>
      </c>
      <c r="M296" s="53">
        <v>219.94253</v>
      </c>
      <c r="N296" s="53">
        <v>174.29617700000003</v>
      </c>
      <c r="O296" s="28" t="s">
        <v>58</v>
      </c>
      <c r="P296" s="47" t="s">
        <v>58</v>
      </c>
      <c r="Q296" s="53" t="s">
        <v>58</v>
      </c>
      <c r="R296" s="53" t="s">
        <v>58</v>
      </c>
      <c r="S296" s="53">
        <v>150.429451</v>
      </c>
      <c r="T296" s="53">
        <v>180.21749500000001</v>
      </c>
      <c r="U296" s="28" t="s">
        <v>58</v>
      </c>
      <c r="V296" s="29" t="s">
        <v>58</v>
      </c>
      <c r="W296" s="27"/>
      <c r="X296" s="27" t="s">
        <v>81</v>
      </c>
      <c r="Y296" s="27"/>
      <c r="Z296" s="27"/>
      <c r="AA296" s="30">
        <v>14318.59</v>
      </c>
      <c r="AB296" s="31"/>
      <c r="AC296" s="31">
        <v>2187.8173419999998</v>
      </c>
      <c r="AD296" s="31">
        <v>1525.0887910000001</v>
      </c>
      <c r="AE296" s="31">
        <v>1177.1423970000001</v>
      </c>
      <c r="AF296" s="31"/>
      <c r="AG296" s="31">
        <v>378.365342</v>
      </c>
      <c r="AH296" s="31"/>
      <c r="AI296" s="31">
        <v>291.170795</v>
      </c>
      <c r="AJ296" s="31">
        <v>240.2576059999999</v>
      </c>
      <c r="AK296" s="31">
        <v>150.09877499999999</v>
      </c>
      <c r="AL296" s="31">
        <v>217.45738399999999</v>
      </c>
      <c r="AM296" s="31"/>
      <c r="AN296" s="31">
        <v>302.37739900000003</v>
      </c>
      <c r="AO296" s="31"/>
      <c r="AP296" s="31">
        <v>212.98727</v>
      </c>
      <c r="AQ296" s="31">
        <v>178.18098199999997</v>
      </c>
      <c r="AR296" s="31">
        <v>101.852362</v>
      </c>
      <c r="AS296" s="31">
        <v>170.147424</v>
      </c>
      <c r="AT296" s="31"/>
      <c r="AU296" s="31">
        <v>310.21971900000005</v>
      </c>
      <c r="AV296" s="31"/>
      <c r="AW296" s="31">
        <v>219.94253</v>
      </c>
      <c r="AX296" s="31">
        <v>183.62844299999998</v>
      </c>
      <c r="AY296" s="31">
        <v>106.13840800000003</v>
      </c>
      <c r="AZ296" s="31">
        <v>174.29617700000003</v>
      </c>
      <c r="BA296" s="31"/>
      <c r="BB296" s="31">
        <v>354.56668400000001</v>
      </c>
      <c r="BC296" s="31"/>
      <c r="BD296" s="31">
        <v>150.429451</v>
      </c>
      <c r="BE296" s="31">
        <v>66.151813999999945</v>
      </c>
      <c r="BF296" s="31">
        <v>176.642956</v>
      </c>
      <c r="BG296" s="31">
        <v>180.21749500000001</v>
      </c>
      <c r="BH296" s="30"/>
      <c r="BI296" s="30">
        <v>709.71317899999985</v>
      </c>
      <c r="BJ296" s="30">
        <v>707.1954069999997</v>
      </c>
      <c r="BK296" s="30">
        <v>581.0481769999999</v>
      </c>
      <c r="BL296" s="30">
        <v>904.09311200000002</v>
      </c>
      <c r="BM296" s="30"/>
      <c r="BN296" s="30"/>
      <c r="BO296" s="30">
        <v>1099.1625200000001</v>
      </c>
      <c r="BP296" s="30">
        <v>1276.615734</v>
      </c>
      <c r="BQ296" s="30">
        <v>1427.508818</v>
      </c>
      <c r="BR296" s="30">
        <v>1575.4559489999999</v>
      </c>
      <c r="BS296" s="30"/>
      <c r="BT296" s="31">
        <v>651.26708899999994</v>
      </c>
      <c r="BU296" s="31">
        <v>44.917260000000013</v>
      </c>
      <c r="BV296" s="31"/>
      <c r="BW296" s="31"/>
      <c r="BX296" s="27">
        <v>471.875946</v>
      </c>
      <c r="BZ296" s="27">
        <v>599.98657000000003</v>
      </c>
      <c r="CB296" s="27">
        <v>582.46272199999999</v>
      </c>
      <c r="CD296" s="27">
        <v>573.44171599999993</v>
      </c>
      <c r="CE296" s="27">
        <v>597.36145399999998</v>
      </c>
      <c r="CF296" s="27">
        <v>747.27290900000003</v>
      </c>
      <c r="CG296" s="27">
        <v>582.46272199999999</v>
      </c>
      <c r="CI296" s="27">
        <v>684.00555800000006</v>
      </c>
      <c r="CJ296" s="27">
        <v>533.09709400000008</v>
      </c>
      <c r="CK296" s="27">
        <v>533.09709400000008</v>
      </c>
      <c r="CL296" s="27">
        <v>471.875946</v>
      </c>
    </row>
    <row r="297" spans="1:90" ht="16.5" customHeight="1" x14ac:dyDescent="0.25">
      <c r="A297" s="50"/>
      <c r="B297" s="27" t="s">
        <v>370</v>
      </c>
      <c r="C297" s="51" t="s">
        <v>79</v>
      </c>
      <c r="D297" s="52" t="s">
        <v>34</v>
      </c>
      <c r="E297" s="53" t="s">
        <v>58</v>
      </c>
      <c r="F297" s="53"/>
      <c r="G297" s="53">
        <v>365.41733699999997</v>
      </c>
      <c r="H297" s="53">
        <v>464.236152</v>
      </c>
      <c r="I297" s="28" t="s">
        <v>58</v>
      </c>
      <c r="J297" s="47" t="s">
        <v>58</v>
      </c>
      <c r="K297" s="53" t="s">
        <v>58</v>
      </c>
      <c r="L297" s="53" t="s">
        <v>58</v>
      </c>
      <c r="M297" s="53">
        <v>68.084314000000006</v>
      </c>
      <c r="N297" s="53">
        <v>71.410919000000021</v>
      </c>
      <c r="O297" s="28" t="s">
        <v>58</v>
      </c>
      <c r="P297" s="47" t="s">
        <v>58</v>
      </c>
      <c r="Q297" s="53" t="s">
        <v>58</v>
      </c>
      <c r="R297" s="53" t="s">
        <v>58</v>
      </c>
      <c r="S297" s="53">
        <v>36.701301999999998</v>
      </c>
      <c r="T297" s="53">
        <v>50.828100999999997</v>
      </c>
      <c r="U297" s="28" t="s">
        <v>58</v>
      </c>
      <c r="V297" s="29" t="s">
        <v>58</v>
      </c>
      <c r="W297" s="27"/>
      <c r="X297" s="27" t="s">
        <v>81</v>
      </c>
      <c r="Y297" s="27"/>
      <c r="Z297" s="27"/>
      <c r="AA297" s="30">
        <v>2303.4</v>
      </c>
      <c r="AB297" s="31"/>
      <c r="AC297" s="31">
        <v>672.844831</v>
      </c>
      <c r="AD297" s="31">
        <v>684.03525500000001</v>
      </c>
      <c r="AE297" s="31">
        <v>810.28873999999996</v>
      </c>
      <c r="AF297" s="31"/>
      <c r="AG297" s="31">
        <v>151.95424399999999</v>
      </c>
      <c r="AH297" s="31"/>
      <c r="AI297" s="31">
        <v>87.061946000000006</v>
      </c>
      <c r="AJ297" s="31">
        <v>108.64315899999997</v>
      </c>
      <c r="AK297" s="31">
        <v>61.322118000000003</v>
      </c>
      <c r="AL297" s="31">
        <v>89.691941999999997</v>
      </c>
      <c r="AM297" s="31"/>
      <c r="AN297" s="31">
        <v>112.06465500000002</v>
      </c>
      <c r="AO297" s="31"/>
      <c r="AP297" s="31">
        <v>60.681189000000003</v>
      </c>
      <c r="AQ297" s="31">
        <v>81.427253000000007</v>
      </c>
      <c r="AR297" s="31">
        <v>37.770114999999997</v>
      </c>
      <c r="AS297" s="31">
        <v>67.828387000000006</v>
      </c>
      <c r="AT297" s="31"/>
      <c r="AU297" s="31">
        <v>118.38180600000001</v>
      </c>
      <c r="AV297" s="31"/>
      <c r="AW297" s="31">
        <v>68.084314000000006</v>
      </c>
      <c r="AX297" s="31">
        <v>88.273962000000012</v>
      </c>
      <c r="AY297" s="31">
        <v>43.356144999999977</v>
      </c>
      <c r="AZ297" s="31">
        <v>71.410919000000021</v>
      </c>
      <c r="BA297" s="31"/>
      <c r="BB297" s="31">
        <v>88.615514000000005</v>
      </c>
      <c r="BC297" s="31"/>
      <c r="BD297" s="31">
        <v>36.701301999999998</v>
      </c>
      <c r="BE297" s="31">
        <v>25.586320999999984</v>
      </c>
      <c r="BF297" s="31">
        <v>14.29871</v>
      </c>
      <c r="BG297" s="31">
        <v>50.828100999999997</v>
      </c>
      <c r="BH297" s="30">
        <v>46.836561000000003</v>
      </c>
      <c r="BI297" s="30">
        <v>206.16337399999998</v>
      </c>
      <c r="BJ297" s="30">
        <v>202.22442699999999</v>
      </c>
      <c r="BK297" s="30">
        <v>452.29428299999995</v>
      </c>
      <c r="BL297" s="30">
        <v>483.14797799999997</v>
      </c>
      <c r="BM297" s="30"/>
      <c r="BN297" s="30">
        <v>166.36886899999999</v>
      </c>
      <c r="BO297" s="30">
        <v>297.55392799999998</v>
      </c>
      <c r="BP297" s="30">
        <v>310.49765500000001</v>
      </c>
      <c r="BQ297" s="30">
        <v>347.59377799999999</v>
      </c>
      <c r="BR297" s="30">
        <v>379.787284</v>
      </c>
      <c r="BS297" s="30"/>
      <c r="BT297" s="31">
        <v>340.81803000000014</v>
      </c>
      <c r="BU297" s="31">
        <v>13.145402000000001</v>
      </c>
      <c r="BV297" s="31">
        <v>7.9546149999999987</v>
      </c>
      <c r="BW297" s="31">
        <v>5.2038260000000029</v>
      </c>
      <c r="BX297" s="27">
        <v>158.84192600000003</v>
      </c>
      <c r="BZ297" s="27">
        <v>250.01191299999999</v>
      </c>
      <c r="CB297" s="27">
        <v>124.97518399999998</v>
      </c>
      <c r="CD297" s="27">
        <v>127.41443399999999</v>
      </c>
      <c r="CE297" s="27">
        <v>128.50054499999999</v>
      </c>
      <c r="CF297" s="27">
        <v>134.530415</v>
      </c>
      <c r="CG297" s="27">
        <v>124.97518399999998</v>
      </c>
      <c r="CI297" s="27">
        <v>271.12534000000005</v>
      </c>
      <c r="CJ297" s="27">
        <v>189.05266900000001</v>
      </c>
      <c r="CK297" s="27">
        <v>189.05266900000001</v>
      </c>
      <c r="CL297" s="27">
        <v>158.84192600000003</v>
      </c>
    </row>
    <row r="298" spans="1:90" ht="16.5" customHeight="1" x14ac:dyDescent="0.25">
      <c r="A298" s="50"/>
      <c r="B298" s="27" t="s">
        <v>371</v>
      </c>
      <c r="C298" s="51" t="s">
        <v>79</v>
      </c>
      <c r="D298" s="52" t="s">
        <v>34</v>
      </c>
      <c r="E298" s="53" t="s">
        <v>58</v>
      </c>
      <c r="F298" s="53"/>
      <c r="G298" s="53">
        <v>541.33975199999998</v>
      </c>
      <c r="H298" s="53">
        <v>567.00923399999999</v>
      </c>
      <c r="I298" s="28" t="s">
        <v>58</v>
      </c>
      <c r="J298" s="47" t="s">
        <v>58</v>
      </c>
      <c r="K298" s="53" t="s">
        <v>58</v>
      </c>
      <c r="L298" s="53" t="s">
        <v>58</v>
      </c>
      <c r="M298" s="53">
        <v>10.728317000000001</v>
      </c>
      <c r="N298" s="53">
        <v>227.73061799999999</v>
      </c>
      <c r="O298" s="28" t="s">
        <v>58</v>
      </c>
      <c r="P298" s="47" t="s">
        <v>58</v>
      </c>
      <c r="Q298" s="53" t="s">
        <v>58</v>
      </c>
      <c r="R298" s="53" t="s">
        <v>58</v>
      </c>
      <c r="S298" s="53">
        <v>34.419922999999997</v>
      </c>
      <c r="T298" s="53">
        <v>225.609914</v>
      </c>
      <c r="U298" s="28" t="s">
        <v>58</v>
      </c>
      <c r="V298" s="29" t="s">
        <v>58</v>
      </c>
      <c r="W298" s="27"/>
      <c r="X298" s="27" t="s">
        <v>81</v>
      </c>
      <c r="Y298" s="27"/>
      <c r="Z298" s="27"/>
      <c r="AA298" s="30">
        <v>6370</v>
      </c>
      <c r="AB298" s="31"/>
      <c r="AC298" s="31">
        <v>1028.6978360000001</v>
      </c>
      <c r="AD298" s="31">
        <v>226.80213700000013</v>
      </c>
      <c r="AE298" s="31">
        <v>668.10519499999998</v>
      </c>
      <c r="AF298" s="31"/>
      <c r="AG298" s="31">
        <v>427.958303</v>
      </c>
      <c r="AH298" s="31"/>
      <c r="AI298" s="31">
        <v>40.033239000000002</v>
      </c>
      <c r="AJ298" s="31">
        <v>55.06570499999998</v>
      </c>
      <c r="AK298" s="31">
        <v>217.231627</v>
      </c>
      <c r="AL298" s="31">
        <v>247.099414</v>
      </c>
      <c r="AM298" s="31"/>
      <c r="AN298" s="31">
        <v>382.10654099999999</v>
      </c>
      <c r="AO298" s="31"/>
      <c r="AP298" s="31">
        <v>5.4969289999999997</v>
      </c>
      <c r="AQ298" s="31">
        <v>29.997436999999991</v>
      </c>
      <c r="AR298" s="31">
        <v>189.37612200000001</v>
      </c>
      <c r="AS298" s="31">
        <v>224.89465999999999</v>
      </c>
      <c r="AT298" s="31"/>
      <c r="AU298" s="31">
        <v>387.57742300000001</v>
      </c>
      <c r="AV298" s="31"/>
      <c r="AW298" s="31">
        <v>10.728317000000001</v>
      </c>
      <c r="AX298" s="31">
        <v>33.005366999999993</v>
      </c>
      <c r="AY298" s="31">
        <v>192.28018</v>
      </c>
      <c r="AZ298" s="31">
        <v>227.73061799999999</v>
      </c>
      <c r="BA298" s="31"/>
      <c r="BB298" s="31">
        <v>368.83600799999999</v>
      </c>
      <c r="BC298" s="31"/>
      <c r="BD298" s="31">
        <v>34.419922999999997</v>
      </c>
      <c r="BE298" s="31">
        <v>362.48856599999999</v>
      </c>
      <c r="BF298" s="31">
        <v>263.86792300000002</v>
      </c>
      <c r="BG298" s="31">
        <v>225.609914</v>
      </c>
      <c r="BH298" s="30"/>
      <c r="BI298" s="30">
        <v>-313.12826599999994</v>
      </c>
      <c r="BJ298" s="30">
        <v>-191.38768900000002</v>
      </c>
      <c r="BK298" s="30">
        <v>-232.232561</v>
      </c>
      <c r="BL298" s="30">
        <v>-287.01561599999997</v>
      </c>
      <c r="BM298" s="30"/>
      <c r="BN298" s="30"/>
      <c r="BO298" s="30">
        <v>1594.1268829999999</v>
      </c>
      <c r="BP298" s="30">
        <v>1897.399199</v>
      </c>
      <c r="BQ298" s="30">
        <v>2673.4236190000001</v>
      </c>
      <c r="BR298" s="30">
        <v>2651.4354370000001</v>
      </c>
      <c r="BS298" s="30"/>
      <c r="BT298" s="31">
        <v>365.63081099999988</v>
      </c>
      <c r="BU298" s="31">
        <v>24.067502000000001</v>
      </c>
      <c r="BV298" s="31">
        <v>13.172061999999988</v>
      </c>
      <c r="BW298" s="31">
        <v>10.465857</v>
      </c>
      <c r="BX298" s="27">
        <v>534.01302700000008</v>
      </c>
      <c r="BZ298" s="27">
        <v>612.86297000000002</v>
      </c>
      <c r="CB298" s="27">
        <v>731.40117100000009</v>
      </c>
      <c r="CD298" s="27">
        <v>886.38632599999994</v>
      </c>
      <c r="CE298" s="27">
        <v>995.192497</v>
      </c>
      <c r="CF298" s="27">
        <v>962.34210200000007</v>
      </c>
      <c r="CG298" s="27">
        <v>731.40117100000009</v>
      </c>
      <c r="CI298" s="27">
        <v>463.744482</v>
      </c>
      <c r="CJ298" s="27">
        <v>702.22570499999995</v>
      </c>
      <c r="CK298" s="27">
        <v>702.22570499999995</v>
      </c>
      <c r="CL298" s="27">
        <v>534.01302700000008</v>
      </c>
    </row>
    <row r="299" spans="1:90" ht="16.5" customHeight="1" x14ac:dyDescent="0.25">
      <c r="A299" s="50"/>
      <c r="B299" s="27" t="s">
        <v>372</v>
      </c>
      <c r="C299" s="51" t="s">
        <v>79</v>
      </c>
      <c r="D299" s="52" t="s">
        <v>34</v>
      </c>
      <c r="E299" s="53">
        <v>864.56050066200066</v>
      </c>
      <c r="F299" s="53"/>
      <c r="G299" s="53">
        <v>551.03280500000005</v>
      </c>
      <c r="H299" s="53">
        <v>300.46746400000001</v>
      </c>
      <c r="I299" s="28" t="s">
        <v>58</v>
      </c>
      <c r="J299" s="47" t="s">
        <v>58</v>
      </c>
      <c r="K299" s="53">
        <v>130.83597562734292</v>
      </c>
      <c r="L299" s="53" t="s">
        <v>58</v>
      </c>
      <c r="M299" s="53">
        <v>-0.76360200000000056</v>
      </c>
      <c r="N299" s="53">
        <v>89.954656</v>
      </c>
      <c r="O299" s="28" t="s">
        <v>58</v>
      </c>
      <c r="P299" s="47" t="s">
        <v>58</v>
      </c>
      <c r="Q299" s="53">
        <v>91.394123740419317</v>
      </c>
      <c r="R299" s="53" t="s">
        <v>58</v>
      </c>
      <c r="S299" s="53">
        <v>133.996771</v>
      </c>
      <c r="T299" s="53">
        <v>76.307426000000007</v>
      </c>
      <c r="U299" s="28" t="s">
        <v>58</v>
      </c>
      <c r="V299" s="29" t="s">
        <v>58</v>
      </c>
      <c r="W299" s="27"/>
      <c r="X299" s="27" t="s">
        <v>81</v>
      </c>
      <c r="Y299" s="27"/>
      <c r="Z299" s="27"/>
      <c r="AA299" s="30">
        <v>37600</v>
      </c>
      <c r="AB299" s="31"/>
      <c r="AC299" s="31">
        <v>513.66478400000005</v>
      </c>
      <c r="AD299" s="31">
        <v>935.74660200000005</v>
      </c>
      <c r="AE299" s="31">
        <v>341.74289900000002</v>
      </c>
      <c r="AF299" s="31"/>
      <c r="AG299" s="31">
        <v>164.07982000000001</v>
      </c>
      <c r="AH299" s="31"/>
      <c r="AI299" s="31">
        <v>38.489013999999997</v>
      </c>
      <c r="AJ299" s="31">
        <v>167.89766300000002</v>
      </c>
      <c r="AK299" s="31">
        <v>150.28756999999999</v>
      </c>
      <c r="AL299" s="31">
        <v>109.41202199999999</v>
      </c>
      <c r="AM299" s="31"/>
      <c r="AN299" s="31">
        <v>117.835711</v>
      </c>
      <c r="AO299" s="31"/>
      <c r="AP299" s="31">
        <v>-7.8144770000000001</v>
      </c>
      <c r="AQ299" s="31">
        <v>137.01157800000001</v>
      </c>
      <c r="AR299" s="31">
        <v>115.498284</v>
      </c>
      <c r="AS299" s="31">
        <v>85.964382999999998</v>
      </c>
      <c r="AT299" s="31"/>
      <c r="AU299" s="31">
        <v>124.143314</v>
      </c>
      <c r="AV299" s="31"/>
      <c r="AW299" s="31">
        <v>-0.76360200000000056</v>
      </c>
      <c r="AX299" s="31">
        <v>141.494866</v>
      </c>
      <c r="AY299" s="31">
        <v>119.79246299999998</v>
      </c>
      <c r="AZ299" s="31">
        <v>89.954656</v>
      </c>
      <c r="BA299" s="31"/>
      <c r="BB299" s="31">
        <v>119.53800800000002</v>
      </c>
      <c r="BC299" s="31"/>
      <c r="BD299" s="31">
        <v>133.996771</v>
      </c>
      <c r="BE299" s="31">
        <v>274.03303399999999</v>
      </c>
      <c r="BF299" s="31">
        <v>75.489611999999994</v>
      </c>
      <c r="BG299" s="31">
        <v>76.307426000000007</v>
      </c>
      <c r="BH299" s="30">
        <v>19.663820000000001</v>
      </c>
      <c r="BI299" s="30">
        <v>430.61075299999999</v>
      </c>
      <c r="BJ299" s="30">
        <v>681.52036599999997</v>
      </c>
      <c r="BK299" s="30">
        <v>-137.09624199999985</v>
      </c>
      <c r="BL299" s="30">
        <v>427.15207000000009</v>
      </c>
      <c r="BM299" s="30"/>
      <c r="BN299" s="30">
        <v>151.439211</v>
      </c>
      <c r="BO299" s="30">
        <v>395.52849400000002</v>
      </c>
      <c r="BP299" s="30">
        <v>474.40099700000002</v>
      </c>
      <c r="BQ299" s="30">
        <v>1298.880447</v>
      </c>
      <c r="BR299" s="30">
        <v>1369.7414690000001</v>
      </c>
      <c r="BS299" s="30"/>
      <c r="BT299" s="31">
        <v>261.44467100000003</v>
      </c>
      <c r="BU299" s="31">
        <v>26.180748999999999</v>
      </c>
      <c r="BV299" s="31">
        <v>8.0448600000000017</v>
      </c>
      <c r="BW299" s="31">
        <v>9.1390100000000007</v>
      </c>
      <c r="BX299" s="27">
        <v>204.504943</v>
      </c>
      <c r="BZ299" s="27">
        <v>385.43064299999998</v>
      </c>
      <c r="CB299" s="27">
        <v>207.74335000000002</v>
      </c>
      <c r="CD299" s="27">
        <v>559.82684299999994</v>
      </c>
      <c r="CE299" s="27">
        <v>469.060654</v>
      </c>
      <c r="CF299" s="27">
        <v>254.95063400000004</v>
      </c>
      <c r="CG299" s="27">
        <v>207.74335000000002</v>
      </c>
      <c r="CI299" s="27">
        <v>350.47838300000001</v>
      </c>
      <c r="CJ299" s="27">
        <v>298.11665699999998</v>
      </c>
      <c r="CK299" s="27">
        <v>298.11665699999998</v>
      </c>
      <c r="CL299" s="27">
        <v>204.504943</v>
      </c>
    </row>
    <row r="300" spans="1:90" ht="16.5" customHeight="1" x14ac:dyDescent="0.25">
      <c r="A300" s="50"/>
      <c r="B300" s="27" t="s">
        <v>373</v>
      </c>
      <c r="C300" s="51" t="s">
        <v>79</v>
      </c>
      <c r="D300" s="52" t="s">
        <v>34</v>
      </c>
      <c r="E300" s="53" t="s">
        <v>58</v>
      </c>
      <c r="F300" s="53"/>
      <c r="G300" s="53">
        <v>573.55660899999998</v>
      </c>
      <c r="H300" s="53">
        <v>490.90459800000002</v>
      </c>
      <c r="I300" s="28" t="s">
        <v>58</v>
      </c>
      <c r="J300" s="47" t="s">
        <v>58</v>
      </c>
      <c r="K300" s="53" t="s">
        <v>58</v>
      </c>
      <c r="L300" s="53" t="s">
        <v>58</v>
      </c>
      <c r="M300" s="53">
        <v>-37.525342999999999</v>
      </c>
      <c r="N300" s="53">
        <v>92.844120000000004</v>
      </c>
      <c r="O300" s="28" t="s">
        <v>58</v>
      </c>
      <c r="P300" s="47" t="s">
        <v>58</v>
      </c>
      <c r="Q300" s="53" t="s">
        <v>58</v>
      </c>
      <c r="R300" s="53" t="s">
        <v>58</v>
      </c>
      <c r="S300" s="53">
        <v>-48.544671000000008</v>
      </c>
      <c r="T300" s="53">
        <v>45.366515</v>
      </c>
      <c r="U300" s="28" t="s">
        <v>58</v>
      </c>
      <c r="V300" s="29" t="s">
        <v>58</v>
      </c>
      <c r="W300" s="27"/>
      <c r="X300" s="27" t="s">
        <v>81</v>
      </c>
      <c r="Y300" s="27"/>
      <c r="Z300" s="27"/>
      <c r="AA300" s="30">
        <v>20342.713248</v>
      </c>
      <c r="AB300" s="31"/>
      <c r="AC300" s="31">
        <v>632.78036299999997</v>
      </c>
      <c r="AD300" s="31">
        <v>684.14842199999998</v>
      </c>
      <c r="AE300" s="31">
        <v>594.78041900000005</v>
      </c>
      <c r="AF300" s="31"/>
      <c r="AG300" s="31">
        <v>113.880741</v>
      </c>
      <c r="AH300" s="31"/>
      <c r="AI300" s="31">
        <v>1.806878</v>
      </c>
      <c r="AJ300" s="31">
        <v>129.09564700000004</v>
      </c>
      <c r="AK300" s="31">
        <v>163.62464700000001</v>
      </c>
      <c r="AL300" s="31">
        <v>110.229343</v>
      </c>
      <c r="AM300" s="31"/>
      <c r="AN300" s="31">
        <v>69.602119999999999</v>
      </c>
      <c r="AO300" s="31"/>
      <c r="AP300" s="31">
        <v>-48.561432000000003</v>
      </c>
      <c r="AQ300" s="31">
        <v>74.679213000000004</v>
      </c>
      <c r="AR300" s="31">
        <v>135.404946</v>
      </c>
      <c r="AS300" s="31">
        <v>85.346378999999999</v>
      </c>
      <c r="AT300" s="31"/>
      <c r="AU300" s="31">
        <v>83.775994999999995</v>
      </c>
      <c r="AV300" s="31"/>
      <c r="AW300" s="31">
        <v>-37.525342999999999</v>
      </c>
      <c r="AX300" s="31">
        <v>83.581987000000012</v>
      </c>
      <c r="AY300" s="31">
        <v>143.64596299999999</v>
      </c>
      <c r="AZ300" s="31">
        <v>92.844120000000004</v>
      </c>
      <c r="BA300" s="31"/>
      <c r="BB300" s="31">
        <v>30.915952999999995</v>
      </c>
      <c r="BC300" s="31"/>
      <c r="BD300" s="31">
        <v>-48.544671000000008</v>
      </c>
      <c r="BE300" s="31">
        <v>37.896480999999994</v>
      </c>
      <c r="BF300" s="31">
        <v>87.737830000000002</v>
      </c>
      <c r="BG300" s="31">
        <v>45.366515</v>
      </c>
      <c r="BH300" s="30">
        <v>-51.907597999999993</v>
      </c>
      <c r="BI300" s="30">
        <v>306.37413399999997</v>
      </c>
      <c r="BJ300" s="30">
        <v>425.50635799999998</v>
      </c>
      <c r="BK300" s="30">
        <v>309.47283599999997</v>
      </c>
      <c r="BL300" s="30">
        <v>300.352778</v>
      </c>
      <c r="BM300" s="30"/>
      <c r="BN300" s="30">
        <v>365.30117999999999</v>
      </c>
      <c r="BO300" s="30">
        <v>425.959293</v>
      </c>
      <c r="BP300" s="30">
        <v>512.73666100000003</v>
      </c>
      <c r="BQ300" s="30">
        <v>524.43204900000001</v>
      </c>
      <c r="BR300" s="30">
        <v>476.63875999999999</v>
      </c>
      <c r="BS300" s="30"/>
      <c r="BT300" s="31">
        <v>179.62806899999998</v>
      </c>
      <c r="BU300" s="31">
        <v>24.891188000000007</v>
      </c>
      <c r="BV300" s="31">
        <v>6.8332649999999999</v>
      </c>
      <c r="BW300" s="31">
        <v>16.013552000000004</v>
      </c>
      <c r="BX300" s="27">
        <v>118.90446200000001</v>
      </c>
      <c r="BZ300" s="27">
        <v>311.00394500000004</v>
      </c>
      <c r="CB300" s="27">
        <v>55.729140999999998</v>
      </c>
      <c r="CD300" s="27">
        <v>122.456155</v>
      </c>
      <c r="CE300" s="27">
        <v>156.550264</v>
      </c>
      <c r="CF300" s="27">
        <v>130.09894700000001</v>
      </c>
      <c r="CG300" s="27">
        <v>55.729140999999998</v>
      </c>
      <c r="CI300" s="27">
        <v>282.54672700000003</v>
      </c>
      <c r="CJ300" s="27">
        <v>237.65923700000002</v>
      </c>
      <c r="CK300" s="27">
        <v>237.65923700000002</v>
      </c>
      <c r="CL300" s="27">
        <v>118.90446200000001</v>
      </c>
    </row>
    <row r="301" spans="1:90" ht="16.5" customHeight="1" x14ac:dyDescent="0.25">
      <c r="A301" s="50"/>
      <c r="B301" s="27" t="s">
        <v>374</v>
      </c>
      <c r="C301" s="51" t="s">
        <v>79</v>
      </c>
      <c r="D301" s="52" t="s">
        <v>34</v>
      </c>
      <c r="E301" s="53" t="s">
        <v>58</v>
      </c>
      <c r="F301" s="53"/>
      <c r="G301" s="53">
        <v>535.01573199999996</v>
      </c>
      <c r="H301" s="53"/>
      <c r="I301" s="28" t="s">
        <v>58</v>
      </c>
      <c r="J301" s="47" t="s">
        <v>58</v>
      </c>
      <c r="K301" s="53" t="s">
        <v>58</v>
      </c>
      <c r="L301" s="53" t="s">
        <v>58</v>
      </c>
      <c r="M301" s="53">
        <v>110.935924</v>
      </c>
      <c r="N301" s="53" t="s">
        <v>58</v>
      </c>
      <c r="O301" s="28" t="s">
        <v>58</v>
      </c>
      <c r="P301" s="47" t="s">
        <v>58</v>
      </c>
      <c r="Q301" s="53" t="s">
        <v>58</v>
      </c>
      <c r="R301" s="53" t="s">
        <v>58</v>
      </c>
      <c r="S301" s="53">
        <v>59.119723999999991</v>
      </c>
      <c r="T301" s="53" t="s">
        <v>58</v>
      </c>
      <c r="U301" s="28" t="s">
        <v>58</v>
      </c>
      <c r="V301" s="29" t="s">
        <v>58</v>
      </c>
      <c r="W301" s="27"/>
      <c r="X301" s="27" t="s">
        <v>81</v>
      </c>
      <c r="Y301" s="27"/>
      <c r="Z301" s="27"/>
      <c r="AA301" s="30">
        <v>13931.512000000001</v>
      </c>
      <c r="AB301" s="31"/>
      <c r="AC301" s="31"/>
      <c r="AD301" s="31"/>
      <c r="AE301" s="31"/>
      <c r="AF301" s="31"/>
      <c r="AG301" s="31"/>
      <c r="AH301" s="31"/>
      <c r="AI301" s="31">
        <v>103.370814</v>
      </c>
      <c r="AJ301" s="31"/>
      <c r="AK301" s="31"/>
      <c r="AL301" s="31"/>
      <c r="AM301" s="31"/>
      <c r="AN301" s="31"/>
      <c r="AO301" s="31"/>
      <c r="AP301" s="31">
        <v>95.93826</v>
      </c>
      <c r="AQ301" s="31"/>
      <c r="AR301" s="31"/>
      <c r="AS301" s="31"/>
      <c r="AT301" s="31"/>
      <c r="AU301" s="31"/>
      <c r="AV301" s="31"/>
      <c r="AW301" s="31">
        <v>110.935924</v>
      </c>
      <c r="AX301" s="31"/>
      <c r="AY301" s="31"/>
      <c r="AZ301" s="31"/>
      <c r="BA301" s="31"/>
      <c r="BB301" s="31"/>
      <c r="BC301" s="31"/>
      <c r="BD301" s="31">
        <v>59.119723999999991</v>
      </c>
      <c r="BE301" s="31"/>
      <c r="BF301" s="31"/>
      <c r="BG301" s="31"/>
      <c r="BH301" s="30"/>
      <c r="BI301" s="30"/>
      <c r="BJ301" s="30"/>
      <c r="BK301" s="30">
        <v>1067.92201</v>
      </c>
      <c r="BL301" s="30">
        <v>1160.6740950000001</v>
      </c>
      <c r="BM301" s="30"/>
      <c r="BN301" s="30"/>
      <c r="BO301" s="30"/>
      <c r="BP301" s="30"/>
      <c r="BQ301" s="30">
        <v>1720.6120579999999</v>
      </c>
      <c r="BR301" s="30">
        <v>1798.210012</v>
      </c>
      <c r="BS301" s="30"/>
      <c r="BT301" s="31"/>
      <c r="BU301" s="31"/>
      <c r="BV301" s="31"/>
      <c r="BW301" s="31"/>
      <c r="BZ301" s="27">
        <v>585.655621</v>
      </c>
      <c r="CD301" s="27">
        <v>384.67448499999995</v>
      </c>
      <c r="CE301" s="27">
        <v>445.13817299999999</v>
      </c>
      <c r="CI301" s="27">
        <v>531.38462500000003</v>
      </c>
    </row>
    <row r="302" spans="1:90" ht="16.5" customHeight="1" x14ac:dyDescent="0.25">
      <c r="A302" s="50"/>
      <c r="B302" s="27" t="s">
        <v>104</v>
      </c>
      <c r="C302" s="51">
        <v>0</v>
      </c>
      <c r="D302" s="52" t="s">
        <v>34</v>
      </c>
      <c r="E302" s="53">
        <v>5412.6591525423719</v>
      </c>
      <c r="F302" s="53"/>
      <c r="G302" s="53">
        <v>5194.0848770000002</v>
      </c>
      <c r="H302" s="53">
        <v>4638.680942</v>
      </c>
      <c r="I302" s="28" t="s">
        <v>58</v>
      </c>
      <c r="J302" s="47" t="s">
        <v>58</v>
      </c>
      <c r="K302" s="53">
        <v>358.90977869502916</v>
      </c>
      <c r="L302" s="53" t="s">
        <v>58</v>
      </c>
      <c r="M302" s="53">
        <v>431.32802400000003</v>
      </c>
      <c r="N302" s="53">
        <v>562.50031400000012</v>
      </c>
      <c r="O302" s="28" t="s">
        <v>58</v>
      </c>
      <c r="P302" s="47" t="s">
        <v>58</v>
      </c>
      <c r="Q302" s="53">
        <v>27.456737691228916</v>
      </c>
      <c r="R302" s="53" t="s">
        <v>58</v>
      </c>
      <c r="S302" s="53">
        <v>33.738971999999997</v>
      </c>
      <c r="T302" s="53">
        <v>363.31693799999999</v>
      </c>
      <c r="U302" s="28" t="s">
        <v>58</v>
      </c>
      <c r="V302" s="29" t="s">
        <v>58</v>
      </c>
      <c r="W302" s="27"/>
      <c r="X302" s="27" t="s">
        <v>81</v>
      </c>
      <c r="Y302" s="27"/>
      <c r="Z302" s="27"/>
      <c r="AA302" s="30">
        <v>16719.774082200001</v>
      </c>
      <c r="AB302" s="31"/>
      <c r="AC302" s="31">
        <v>8799.0115690000002</v>
      </c>
      <c r="AD302" s="31">
        <v>4678.5736240000024</v>
      </c>
      <c r="AE302" s="31">
        <v>4962.1587140000001</v>
      </c>
      <c r="AF302" s="31"/>
      <c r="AG302" s="31">
        <v>1887.9891990000001</v>
      </c>
      <c r="AH302" s="31"/>
      <c r="AI302" s="31">
        <v>768.05685500000004</v>
      </c>
      <c r="AJ302" s="31">
        <v>676.05860299999995</v>
      </c>
      <c r="AK302" s="31">
        <v>795.22470899999996</v>
      </c>
      <c r="AL302" s="31">
        <v>853.05771000000004</v>
      </c>
      <c r="AM302" s="31"/>
      <c r="AN302" s="31">
        <v>1075.8480050000001</v>
      </c>
      <c r="AO302" s="31"/>
      <c r="AP302" s="31">
        <v>238.70443</v>
      </c>
      <c r="AQ302" s="31">
        <v>138.24946000000023</v>
      </c>
      <c r="AR302" s="31">
        <v>326.96609699999999</v>
      </c>
      <c r="AS302" s="31">
        <v>417.472893</v>
      </c>
      <c r="AT302" s="31"/>
      <c r="AU302" s="31">
        <v>1350.2994080000001</v>
      </c>
      <c r="AV302" s="31"/>
      <c r="AW302" s="31">
        <v>431.32802400000003</v>
      </c>
      <c r="AX302" s="31">
        <v>314.66163600000016</v>
      </c>
      <c r="AY302" s="31">
        <v>486.9890909999998</v>
      </c>
      <c r="AZ302" s="31">
        <v>562.50031400000012</v>
      </c>
      <c r="BA302" s="31"/>
      <c r="BB302" s="31">
        <v>780.57442700000001</v>
      </c>
      <c r="BC302" s="31"/>
      <c r="BD302" s="31">
        <v>33.738971999999997</v>
      </c>
      <c r="BE302" s="31">
        <v>184.67408599999999</v>
      </c>
      <c r="BF302" s="31">
        <v>323.94909799999999</v>
      </c>
      <c r="BG302" s="31">
        <v>363.31693799999999</v>
      </c>
      <c r="BH302" s="30">
        <v>2734.1465330000001</v>
      </c>
      <c r="BI302" s="30">
        <v>5670.3106010000001</v>
      </c>
      <c r="BJ302" s="30">
        <v>7097.0636510000004</v>
      </c>
      <c r="BK302" s="30">
        <v>7587.1476930000008</v>
      </c>
      <c r="BL302" s="30">
        <v>7962.7611310000002</v>
      </c>
      <c r="BM302" s="30"/>
      <c r="BN302" s="30">
        <v>3775.7596570000001</v>
      </c>
      <c r="BO302" s="30">
        <v>8839.0750110000008</v>
      </c>
      <c r="BP302" s="30">
        <v>9650.8497040000002</v>
      </c>
      <c r="BQ302" s="30">
        <v>10026.315404000001</v>
      </c>
      <c r="BR302" s="30">
        <v>10335.228090000001</v>
      </c>
      <c r="BS302" s="30"/>
      <c r="BT302" s="31">
        <v>2701.5019089999996</v>
      </c>
      <c r="BU302" s="31">
        <v>308.63444099999992</v>
      </c>
      <c r="BV302" s="31">
        <v>210.05058100000005</v>
      </c>
      <c r="BW302" s="31">
        <v>96.402517999999986</v>
      </c>
      <c r="BX302" s="27">
        <v>2015.096454</v>
      </c>
      <c r="BZ302" s="27">
        <v>2151.950135</v>
      </c>
      <c r="CB302" s="27">
        <v>1192.1151110000001</v>
      </c>
      <c r="CD302" s="27">
        <v>905.67909300000008</v>
      </c>
      <c r="CE302" s="27">
        <v>1289.1976110000001</v>
      </c>
      <c r="CF302" s="27">
        <v>1374.8507950000001</v>
      </c>
      <c r="CG302" s="27">
        <v>1192.1151110000001</v>
      </c>
      <c r="CI302" s="27">
        <v>1795.479065</v>
      </c>
      <c r="CJ302" s="27">
        <v>2193.4511039999998</v>
      </c>
      <c r="CK302" s="27">
        <v>2193.4511039999998</v>
      </c>
      <c r="CL302" s="27">
        <v>2015.096454</v>
      </c>
    </row>
    <row r="303" spans="1:90" ht="16.5" customHeight="1" x14ac:dyDescent="0.25">
      <c r="A303" s="50"/>
      <c r="B303" s="27" t="s">
        <v>105</v>
      </c>
      <c r="C303" s="51">
        <v>0</v>
      </c>
      <c r="D303" s="52" t="s">
        <v>34</v>
      </c>
      <c r="E303" s="53" t="s">
        <v>58</v>
      </c>
      <c r="F303" s="53"/>
      <c r="G303" s="53">
        <v>1702.5190000000002</v>
      </c>
      <c r="H303" s="53">
        <v>1321.0809999999999</v>
      </c>
      <c r="I303" s="28" t="s">
        <v>58</v>
      </c>
      <c r="J303" s="47" t="s">
        <v>58</v>
      </c>
      <c r="K303" s="53" t="s">
        <v>58</v>
      </c>
      <c r="L303" s="53" t="s">
        <v>58</v>
      </c>
      <c r="M303" s="53">
        <v>335.88300000000004</v>
      </c>
      <c r="N303" s="53">
        <v>672.43600000000004</v>
      </c>
      <c r="O303" s="28" t="s">
        <v>58</v>
      </c>
      <c r="P303" s="47" t="s">
        <v>58</v>
      </c>
      <c r="Q303" s="53" t="s">
        <v>58</v>
      </c>
      <c r="R303" s="53" t="s">
        <v>58</v>
      </c>
      <c r="S303" s="53">
        <v>622.93600000000004</v>
      </c>
      <c r="T303" s="53">
        <v>247.59800000000001</v>
      </c>
      <c r="U303" s="28" t="s">
        <v>58</v>
      </c>
      <c r="V303" s="29" t="s">
        <v>58</v>
      </c>
      <c r="W303" s="27"/>
      <c r="X303" s="27" t="s">
        <v>81</v>
      </c>
      <c r="Y303" s="27"/>
      <c r="Z303" s="27"/>
      <c r="AA303" s="30">
        <v>22974.335999999999</v>
      </c>
      <c r="AB303" s="31"/>
      <c r="AC303" s="31">
        <v>2784.2579999999998</v>
      </c>
      <c r="AD303" s="31">
        <v>1132.8749999999991</v>
      </c>
      <c r="AE303" s="31">
        <v>2014.3710000000001</v>
      </c>
      <c r="AF303" s="31"/>
      <c r="AG303" s="31">
        <v>1701.0540000000001</v>
      </c>
      <c r="AH303" s="31"/>
      <c r="AI303" s="31">
        <v>617.66899999999998</v>
      </c>
      <c r="AJ303" s="31">
        <v>614.096</v>
      </c>
      <c r="AK303" s="31">
        <v>1194.953</v>
      </c>
      <c r="AL303" s="31">
        <v>763.99300000000005</v>
      </c>
      <c r="AM303" s="31"/>
      <c r="AN303" s="31">
        <v>1350.4159999999999</v>
      </c>
      <c r="AO303" s="31"/>
      <c r="AP303" s="31">
        <v>267.85000000000002</v>
      </c>
      <c r="AQ303" s="31">
        <v>356.678</v>
      </c>
      <c r="AR303" s="31">
        <v>1012.7570000000001</v>
      </c>
      <c r="AS303" s="31">
        <v>592.33400000000006</v>
      </c>
      <c r="AT303" s="31"/>
      <c r="AU303" s="31">
        <v>1509.095</v>
      </c>
      <c r="AV303" s="31"/>
      <c r="AW303" s="31">
        <v>335.88300000000004</v>
      </c>
      <c r="AX303" s="31">
        <v>432.56800000000004</v>
      </c>
      <c r="AY303" s="31">
        <v>1086.8979999999997</v>
      </c>
      <c r="AZ303" s="31">
        <v>672.43600000000004</v>
      </c>
      <c r="BA303" s="31"/>
      <c r="BB303" s="31">
        <v>648.99699999999996</v>
      </c>
      <c r="BC303" s="31"/>
      <c r="BD303" s="31">
        <v>622.93600000000004</v>
      </c>
      <c r="BE303" s="31">
        <v>414.90899999999965</v>
      </c>
      <c r="BF303" s="31">
        <v>520.40300000000002</v>
      </c>
      <c r="BG303" s="31">
        <v>247.59800000000001</v>
      </c>
      <c r="BH303" s="30">
        <v>-6949.7349999999997</v>
      </c>
      <c r="BI303" s="30">
        <v>-9607.3869999999988</v>
      </c>
      <c r="BJ303" s="30">
        <v>-10265.948</v>
      </c>
      <c r="BK303" s="30">
        <v>-10249.179999999998</v>
      </c>
      <c r="BL303" s="30">
        <v>-10746.146000000001</v>
      </c>
      <c r="BM303" s="30"/>
      <c r="BN303" s="30">
        <v>8461.3259999999991</v>
      </c>
      <c r="BO303" s="30">
        <v>12279.378000000001</v>
      </c>
      <c r="BP303" s="30">
        <v>12060.373</v>
      </c>
      <c r="BQ303" s="30">
        <v>12947.27</v>
      </c>
      <c r="BR303" s="30">
        <v>13496.629000000001</v>
      </c>
      <c r="BS303" s="30"/>
      <c r="BT303" s="31">
        <v>1184.2889999999998</v>
      </c>
      <c r="BU303" s="31">
        <v>555.35500000000002</v>
      </c>
      <c r="BV303" s="31">
        <v>405.33600000000007</v>
      </c>
      <c r="BW303" s="31">
        <v>613.80899999999997</v>
      </c>
      <c r="BX303" s="27">
        <v>2645.915</v>
      </c>
      <c r="BZ303" s="27">
        <v>3028.5609999999997</v>
      </c>
      <c r="CB303" s="27">
        <v>1186.4370000000001</v>
      </c>
      <c r="CD303" s="27">
        <v>1805.846</v>
      </c>
      <c r="CE303" s="27">
        <v>1584.3089999999997</v>
      </c>
      <c r="CF303" s="27">
        <v>1510.4930000000002</v>
      </c>
      <c r="CG303" s="27">
        <v>1186.4370000000001</v>
      </c>
      <c r="CI303" s="27">
        <v>2527.7849999999999</v>
      </c>
      <c r="CJ303" s="27">
        <v>3177.4579999999996</v>
      </c>
      <c r="CK303" s="27">
        <v>3177.4579999999996</v>
      </c>
      <c r="CL303" s="27">
        <v>2645.915</v>
      </c>
    </row>
    <row r="304" spans="1:90" ht="16.5" customHeight="1" x14ac:dyDescent="0.25">
      <c r="A304" s="50"/>
      <c r="B304" s="27" t="s">
        <v>106</v>
      </c>
      <c r="C304" s="51">
        <v>0</v>
      </c>
      <c r="D304" s="52" t="s">
        <v>34</v>
      </c>
      <c r="E304" s="53">
        <v>1944.8403872833278</v>
      </c>
      <c r="F304" s="53"/>
      <c r="G304" s="53">
        <v>1630.616</v>
      </c>
      <c r="H304" s="53">
        <v>1271.463</v>
      </c>
      <c r="I304" s="28" t="s">
        <v>58</v>
      </c>
      <c r="J304" s="47" t="s">
        <v>58</v>
      </c>
      <c r="K304" s="53">
        <v>621.42685456279207</v>
      </c>
      <c r="L304" s="53" t="s">
        <v>58</v>
      </c>
      <c r="M304" s="53">
        <v>352.10199999999998</v>
      </c>
      <c r="N304" s="53">
        <v>665.55599999999993</v>
      </c>
      <c r="O304" s="28" t="s">
        <v>58</v>
      </c>
      <c r="P304" s="47" t="s">
        <v>58</v>
      </c>
      <c r="Q304" s="53">
        <v>1546.5520000000001</v>
      </c>
      <c r="R304" s="53" t="s">
        <v>58</v>
      </c>
      <c r="S304" s="53">
        <v>1384.03</v>
      </c>
      <c r="T304" s="53">
        <v>731.76400000000001</v>
      </c>
      <c r="U304" s="28" t="s">
        <v>58</v>
      </c>
      <c r="V304" s="29" t="s">
        <v>58</v>
      </c>
      <c r="W304" s="27"/>
      <c r="X304" s="27" t="s">
        <v>81</v>
      </c>
      <c r="Y304" s="27"/>
      <c r="Z304" s="27"/>
      <c r="AA304" s="30">
        <v>88260.9</v>
      </c>
      <c r="AB304" s="31"/>
      <c r="AC304" s="31">
        <v>2680.2080000000001</v>
      </c>
      <c r="AD304" s="31">
        <v>1088.2260000000006</v>
      </c>
      <c r="AE304" s="31">
        <v>1968.299</v>
      </c>
      <c r="AF304" s="31"/>
      <c r="AG304" s="31">
        <v>1687.1880000000001</v>
      </c>
      <c r="AH304" s="31"/>
      <c r="AI304" s="31">
        <v>623.97</v>
      </c>
      <c r="AJ304" s="31">
        <v>617.85099999999966</v>
      </c>
      <c r="AK304" s="31">
        <v>1189.2639999999999</v>
      </c>
      <c r="AL304" s="31">
        <v>753.45799999999997</v>
      </c>
      <c r="AM304" s="31"/>
      <c r="AN304" s="31">
        <v>1350.162</v>
      </c>
      <c r="AO304" s="31"/>
      <c r="AP304" s="31">
        <v>290.79199999999997</v>
      </c>
      <c r="AQ304" s="31">
        <v>385.44800000000032</v>
      </c>
      <c r="AR304" s="31">
        <v>1005.6149999999999</v>
      </c>
      <c r="AS304" s="31">
        <v>590.58199999999999</v>
      </c>
      <c r="AT304" s="31"/>
      <c r="AU304" s="31">
        <v>1495.6779999999999</v>
      </c>
      <c r="AV304" s="31"/>
      <c r="AW304" s="31">
        <v>352.10199999999998</v>
      </c>
      <c r="AX304" s="31">
        <v>455.28600000000029</v>
      </c>
      <c r="AY304" s="31">
        <v>1073.1169999999997</v>
      </c>
      <c r="AZ304" s="31">
        <v>665.55599999999993</v>
      </c>
      <c r="BA304" s="31"/>
      <c r="BB304" s="31">
        <v>1789.7600000000002</v>
      </c>
      <c r="BC304" s="31"/>
      <c r="BD304" s="31">
        <v>1384.03</v>
      </c>
      <c r="BE304" s="31">
        <v>899.97800000000007</v>
      </c>
      <c r="BF304" s="31">
        <v>1320.498</v>
      </c>
      <c r="BG304" s="31">
        <v>731.76400000000001</v>
      </c>
      <c r="BH304" s="30">
        <v>-6684.0429999999997</v>
      </c>
      <c r="BI304" s="30">
        <v>-9430.2459999999992</v>
      </c>
      <c r="BJ304" s="30">
        <v>-9849.4449999999997</v>
      </c>
      <c r="BK304" s="30">
        <v>-9867.1299999999992</v>
      </c>
      <c r="BL304" s="30">
        <v>-10478.299999999999</v>
      </c>
      <c r="BM304" s="30"/>
      <c r="BN304" s="30">
        <v>8222.7720000000008</v>
      </c>
      <c r="BO304" s="30">
        <v>12340.575999999999</v>
      </c>
      <c r="BP304" s="30">
        <v>10978.541999999999</v>
      </c>
      <c r="BQ304" s="30">
        <v>11856.290999999999</v>
      </c>
      <c r="BR304" s="30">
        <v>12553.82</v>
      </c>
      <c r="BS304" s="30"/>
      <c r="BT304" s="31">
        <v>1141.1289999999999</v>
      </c>
      <c r="BU304" s="31">
        <v>570.01100000000019</v>
      </c>
      <c r="BV304" s="31">
        <v>412.98799999999994</v>
      </c>
      <c r="BW304" s="31">
        <v>619.89</v>
      </c>
      <c r="BX304" s="27">
        <v>2633.866</v>
      </c>
      <c r="BZ304" s="27">
        <v>3024.0810000000001</v>
      </c>
      <c r="CB304" s="27">
        <v>3448.8600000000006</v>
      </c>
      <c r="CD304" s="27">
        <v>4336.2699999999995</v>
      </c>
      <c r="CE304" s="27">
        <v>4010.2359999999999</v>
      </c>
      <c r="CF304" s="27">
        <v>4247.3440000000001</v>
      </c>
      <c r="CG304" s="27">
        <v>3448.8600000000006</v>
      </c>
      <c r="CI304" s="27">
        <v>2546.0609999999997</v>
      </c>
      <c r="CJ304" s="27">
        <v>3136.9719999999998</v>
      </c>
      <c r="CK304" s="27">
        <v>3136.9719999999998</v>
      </c>
      <c r="CL304" s="27">
        <v>2633.866</v>
      </c>
    </row>
    <row r="305" spans="1:90" ht="16.5" customHeight="1" x14ac:dyDescent="0.25">
      <c r="A305" s="50"/>
      <c r="B305" s="27" t="s">
        <v>375</v>
      </c>
      <c r="C305" s="51" t="s">
        <v>79</v>
      </c>
      <c r="D305" s="52" t="s">
        <v>34</v>
      </c>
      <c r="E305" s="53" t="s">
        <v>58</v>
      </c>
      <c r="F305" s="53"/>
      <c r="G305" s="53">
        <v>1865.7993362171287</v>
      </c>
      <c r="H305" s="53">
        <v>1439.3807391651899</v>
      </c>
      <c r="I305" s="28" t="s">
        <v>58</v>
      </c>
      <c r="J305" s="47" t="s">
        <v>58</v>
      </c>
      <c r="K305" s="53" t="s">
        <v>58</v>
      </c>
      <c r="L305" s="53" t="s">
        <v>58</v>
      </c>
      <c r="M305" s="53">
        <v>225.18529068083069</v>
      </c>
      <c r="N305" s="53">
        <v>353.67741713460617</v>
      </c>
      <c r="O305" s="28" t="s">
        <v>58</v>
      </c>
      <c r="P305" s="47" t="s">
        <v>58</v>
      </c>
      <c r="Q305" s="53" t="s">
        <v>58</v>
      </c>
      <c r="R305" s="53" t="s">
        <v>58</v>
      </c>
      <c r="S305" s="53">
        <v>135.13800667146759</v>
      </c>
      <c r="T305" s="53">
        <v>235.89481200500342</v>
      </c>
      <c r="U305" s="28" t="s">
        <v>58</v>
      </c>
      <c r="V305" s="29" t="s">
        <v>58</v>
      </c>
      <c r="W305" s="27"/>
      <c r="X305" s="27" t="s">
        <v>81</v>
      </c>
      <c r="Y305" s="27"/>
      <c r="Z305" s="27"/>
      <c r="AA305" s="30">
        <v>4854.1336520280001</v>
      </c>
      <c r="AB305" s="31"/>
      <c r="AC305" s="31">
        <v>2709.5269818701313</v>
      </c>
      <c r="AD305" s="31">
        <v>1626.3764219142913</v>
      </c>
      <c r="AE305" s="31">
        <v>1439.2508906684143</v>
      </c>
      <c r="AF305" s="31"/>
      <c r="AG305" s="31">
        <v>661.42612114882263</v>
      </c>
      <c r="AH305" s="31"/>
      <c r="AI305" s="31">
        <v>220.88945006328251</v>
      </c>
      <c r="AJ305" s="31">
        <v>146.49640559740305</v>
      </c>
      <c r="AK305" s="31">
        <v>92.013549411748187</v>
      </c>
      <c r="AL305" s="31">
        <v>349.23375541547796</v>
      </c>
      <c r="AM305" s="31"/>
      <c r="AN305" s="31">
        <v>637.7209546111817</v>
      </c>
      <c r="AO305" s="31"/>
      <c r="AP305" s="31">
        <v>203.5318849454317</v>
      </c>
      <c r="AQ305" s="31">
        <v>125.57459862126677</v>
      </c>
      <c r="AR305" s="31">
        <v>75.430327591198562</v>
      </c>
      <c r="AS305" s="31">
        <v>336.11444804857348</v>
      </c>
      <c r="AT305" s="31"/>
      <c r="AU305" s="31">
        <v>673.69658223483123</v>
      </c>
      <c r="AV305" s="31"/>
      <c r="AW305" s="31">
        <v>225.18529068083069</v>
      </c>
      <c r="AX305" s="31">
        <v>144.49407651992755</v>
      </c>
      <c r="AY305" s="31">
        <v>93.24579446865404</v>
      </c>
      <c r="AZ305" s="31">
        <v>353.67741713460617</v>
      </c>
      <c r="BA305" s="31"/>
      <c r="BB305" s="31">
        <v>482.65861800070718</v>
      </c>
      <c r="BC305" s="31"/>
      <c r="BD305" s="31">
        <v>135.13800667146759</v>
      </c>
      <c r="BE305" s="31">
        <v>-45.95955735812737</v>
      </c>
      <c r="BF305" s="31">
        <v>21.635201680240737</v>
      </c>
      <c r="BG305" s="31">
        <v>235.89481200500342</v>
      </c>
      <c r="BH305" s="30">
        <v>33.15947335981258</v>
      </c>
      <c r="BI305" s="30">
        <v>-828.58232517636895</v>
      </c>
      <c r="BJ305" s="30">
        <v>-449.81915215822403</v>
      </c>
      <c r="BK305" s="30">
        <v>124.74203670666486</v>
      </c>
      <c r="BL305" s="30">
        <v>-602.42072188585371</v>
      </c>
      <c r="BM305" s="30"/>
      <c r="BN305" s="30">
        <v>928.42979052639862</v>
      </c>
      <c r="BO305" s="30">
        <v>2288.2905363198256</v>
      </c>
      <c r="BP305" s="30">
        <v>2282.1039712266042</v>
      </c>
      <c r="BQ305" s="30">
        <v>2415.946288041147</v>
      </c>
      <c r="BR305" s="30">
        <v>2557.3022122647058</v>
      </c>
      <c r="BS305" s="30"/>
      <c r="BT305" s="31">
        <v>993.57048209462482</v>
      </c>
      <c r="BU305" s="31">
        <v>225.06388611691202</v>
      </c>
      <c r="BV305" s="31">
        <v>129.42192618482358</v>
      </c>
      <c r="BW305" s="31">
        <v>66.827978982140294</v>
      </c>
      <c r="BX305" s="27">
        <v>1267.6972747311215</v>
      </c>
      <c r="BZ305" s="27">
        <v>911.43645322341274</v>
      </c>
      <c r="CB305" s="27">
        <v>995.32712872935031</v>
      </c>
      <c r="CD305" s="27">
        <v>346.70846299858442</v>
      </c>
      <c r="CE305" s="27">
        <v>458.33426232282051</v>
      </c>
      <c r="CF305" s="27">
        <v>866.05903292360165</v>
      </c>
      <c r="CG305" s="27">
        <v>995.32712872935031</v>
      </c>
      <c r="CI305" s="27">
        <v>816.60257880401832</v>
      </c>
      <c r="CJ305" s="27">
        <v>1135.8791830828636</v>
      </c>
      <c r="CK305" s="27">
        <v>1135.8791830828636</v>
      </c>
      <c r="CL305" s="27">
        <v>1267.6972747311215</v>
      </c>
    </row>
    <row r="306" spans="1:90" ht="16.5" customHeight="1" x14ac:dyDescent="0.25">
      <c r="A306" s="50"/>
      <c r="B306" s="27" t="s">
        <v>376</v>
      </c>
      <c r="C306" s="51" t="s">
        <v>79</v>
      </c>
      <c r="D306" s="52" t="s">
        <v>34</v>
      </c>
      <c r="E306" s="53" t="s">
        <v>58</v>
      </c>
      <c r="F306" s="53"/>
      <c r="G306" s="53">
        <v>927.60849641392213</v>
      </c>
      <c r="H306" s="53">
        <v>715.60846727024591</v>
      </c>
      <c r="I306" s="28" t="s">
        <v>58</v>
      </c>
      <c r="J306" s="47" t="s">
        <v>58</v>
      </c>
      <c r="K306" s="53" t="s">
        <v>58</v>
      </c>
      <c r="L306" s="53" t="s">
        <v>58</v>
      </c>
      <c r="M306" s="53">
        <v>111.95404824534084</v>
      </c>
      <c r="N306" s="53">
        <v>175.83572400071463</v>
      </c>
      <c r="O306" s="28" t="s">
        <v>58</v>
      </c>
      <c r="P306" s="47" t="s">
        <v>58</v>
      </c>
      <c r="Q306" s="53" t="s">
        <v>58</v>
      </c>
      <c r="R306" s="53" t="s">
        <v>58</v>
      </c>
      <c r="S306" s="53">
        <v>67.185768985774075</v>
      </c>
      <c r="T306" s="53">
        <v>117.2784380551101</v>
      </c>
      <c r="U306" s="28" t="s">
        <v>58</v>
      </c>
      <c r="V306" s="29" t="s">
        <v>58</v>
      </c>
      <c r="W306" s="27"/>
      <c r="X306" s="27" t="s">
        <v>81</v>
      </c>
      <c r="Y306" s="27"/>
      <c r="Z306" s="27"/>
      <c r="AA306" s="30">
        <v>2388.2123408777998</v>
      </c>
      <c r="AB306" s="31"/>
      <c r="AC306" s="31">
        <v>1347.0796140067955</v>
      </c>
      <c r="AD306" s="31">
        <v>808.5760124632211</v>
      </c>
      <c r="AE306" s="31">
        <v>715.54391125582481</v>
      </c>
      <c r="AF306" s="31"/>
      <c r="AG306" s="31">
        <v>328.83733948137285</v>
      </c>
      <c r="AH306" s="31"/>
      <c r="AI306" s="31">
        <v>109.81831039897794</v>
      </c>
      <c r="AJ306" s="31">
        <v>72.832757461350582</v>
      </c>
      <c r="AK306" s="31">
        <v>45.745835879966862</v>
      </c>
      <c r="AL306" s="31">
        <v>173.62649480556985</v>
      </c>
      <c r="AM306" s="31"/>
      <c r="AN306" s="31">
        <v>317.05198107632316</v>
      </c>
      <c r="AO306" s="31"/>
      <c r="AP306" s="31">
        <v>101.18875170644412</v>
      </c>
      <c r="AQ306" s="31">
        <v>62.431185580237184</v>
      </c>
      <c r="AR306" s="31">
        <v>37.5012528961146</v>
      </c>
      <c r="AS306" s="31">
        <v>167.1040458238482</v>
      </c>
      <c r="AT306" s="31"/>
      <c r="AU306" s="31">
        <v>334.93777254368445</v>
      </c>
      <c r="AV306" s="31"/>
      <c r="AW306" s="31">
        <v>111.95404824534084</v>
      </c>
      <c r="AX306" s="31">
        <v>71.837271275441239</v>
      </c>
      <c r="AY306" s="31">
        <v>46.358463916788608</v>
      </c>
      <c r="AZ306" s="31">
        <v>175.83572400071463</v>
      </c>
      <c r="BA306" s="31"/>
      <c r="BB306" s="31">
        <v>239.96055000887577</v>
      </c>
      <c r="BC306" s="31"/>
      <c r="BD306" s="31">
        <v>67.185768985774075</v>
      </c>
      <c r="BE306" s="31">
        <v>-22.849443168555609</v>
      </c>
      <c r="BF306" s="31">
        <v>10.756246135723023</v>
      </c>
      <c r="BG306" s="31">
        <v>117.2784380551101</v>
      </c>
      <c r="BH306" s="30">
        <v>16.485700593900191</v>
      </c>
      <c r="BI306" s="30">
        <v>-411.94140757404512</v>
      </c>
      <c r="BJ306" s="30">
        <v>-223.63394567266488</v>
      </c>
      <c r="BK306" s="30">
        <v>62.017265663564302</v>
      </c>
      <c r="BL306" s="30">
        <v>-299.50197172333856</v>
      </c>
      <c r="BM306" s="30"/>
      <c r="BN306" s="30">
        <v>461.58198542518005</v>
      </c>
      <c r="BO306" s="30">
        <v>1137.6559646855953</v>
      </c>
      <c r="BP306" s="30">
        <v>1134.5802264576437</v>
      </c>
      <c r="BQ306" s="30">
        <v>1201.1218249280407</v>
      </c>
      <c r="BR306" s="30">
        <v>1271.3989194595808</v>
      </c>
      <c r="BS306" s="30"/>
      <c r="BT306" s="31">
        <v>493.96760042034634</v>
      </c>
      <c r="BU306" s="31">
        <v>111.89369025141923</v>
      </c>
      <c r="BV306" s="31">
        <v>64.343938826081185</v>
      </c>
      <c r="BW306" s="31">
        <v>33.224473767735539</v>
      </c>
      <c r="BX306" s="27">
        <v>630.25360771406997</v>
      </c>
      <c r="BZ306" s="27">
        <v>453.13350773591429</v>
      </c>
      <c r="CB306" s="27">
        <v>494.84094210931528</v>
      </c>
      <c r="CD306" s="27">
        <v>172.37101000805157</v>
      </c>
      <c r="CE306" s="27">
        <v>227.86735297604321</v>
      </c>
      <c r="CF306" s="27">
        <v>430.57348222920996</v>
      </c>
      <c r="CG306" s="27">
        <v>494.84094210931528</v>
      </c>
      <c r="CI306" s="27">
        <v>405.98550743828531</v>
      </c>
      <c r="CJ306" s="27">
        <v>564.71838137943939</v>
      </c>
      <c r="CK306" s="27">
        <v>564.71838137943939</v>
      </c>
      <c r="CL306" s="27">
        <v>630.25360771406997</v>
      </c>
    </row>
    <row r="307" spans="1:90" ht="16.5" customHeight="1" x14ac:dyDescent="0.25">
      <c r="A307" s="50"/>
      <c r="B307" s="27" t="s">
        <v>377</v>
      </c>
      <c r="C307" s="51" t="s">
        <v>79</v>
      </c>
      <c r="D307" s="52" t="s">
        <v>34</v>
      </c>
      <c r="E307" s="53" t="s">
        <v>58</v>
      </c>
      <c r="F307" s="53"/>
      <c r="G307" s="53">
        <v>6057.9403573689497</v>
      </c>
      <c r="H307" s="53">
        <v>4673.4300415645648</v>
      </c>
      <c r="I307" s="28" t="s">
        <v>58</v>
      </c>
      <c r="J307" s="47" t="s">
        <v>58</v>
      </c>
      <c r="K307" s="53" t="s">
        <v>58</v>
      </c>
      <c r="L307" s="53" t="s">
        <v>58</v>
      </c>
      <c r="M307" s="53">
        <v>731.13921407382838</v>
      </c>
      <c r="N307" s="53">
        <v>1148.3317938646792</v>
      </c>
      <c r="O307" s="28" t="s">
        <v>58</v>
      </c>
      <c r="P307" s="47" t="s">
        <v>58</v>
      </c>
      <c r="Q307" s="53" t="s">
        <v>58</v>
      </c>
      <c r="R307" s="53" t="s">
        <v>58</v>
      </c>
      <c r="S307" s="53">
        <v>438.77064834275836</v>
      </c>
      <c r="T307" s="53">
        <v>765.91124993988649</v>
      </c>
      <c r="U307" s="28" t="s">
        <v>58</v>
      </c>
      <c r="V307" s="29" t="s">
        <v>58</v>
      </c>
      <c r="W307" s="27"/>
      <c r="X307" s="27" t="s">
        <v>81</v>
      </c>
      <c r="Y307" s="27"/>
      <c r="Z307" s="27"/>
      <c r="AA307" s="30">
        <v>18413.333638704</v>
      </c>
      <c r="AB307" s="31"/>
      <c r="AC307" s="31">
        <v>8797.3837991230739</v>
      </c>
      <c r="AD307" s="31">
        <v>5280.5739456224874</v>
      </c>
      <c r="AE307" s="31">
        <v>4673.0084450757613</v>
      </c>
      <c r="AF307" s="31"/>
      <c r="AG307" s="31">
        <v>2147.5406893698046</v>
      </c>
      <c r="AH307" s="31"/>
      <c r="AI307" s="31">
        <v>717.19133353773975</v>
      </c>
      <c r="AJ307" s="31">
        <v>475.64948194124599</v>
      </c>
      <c r="AK307" s="31">
        <v>298.75270270828497</v>
      </c>
      <c r="AL307" s="31">
        <v>1133.9039627789523</v>
      </c>
      <c r="AM307" s="31"/>
      <c r="AN307" s="31">
        <v>2070.5739533124952</v>
      </c>
      <c r="AO307" s="31"/>
      <c r="AP307" s="31">
        <v>660.8342043481241</v>
      </c>
      <c r="AQ307" s="31">
        <v>407.71985179849571</v>
      </c>
      <c r="AR307" s="31">
        <v>244.90973751268686</v>
      </c>
      <c r="AS307" s="31">
        <v>1091.3077521275784</v>
      </c>
      <c r="AT307" s="31"/>
      <c r="AU307" s="31">
        <v>2187.3808372214844</v>
      </c>
      <c r="AV307" s="31"/>
      <c r="AW307" s="31">
        <v>731.13921407382838</v>
      </c>
      <c r="AX307" s="31">
        <v>469.14825220463092</v>
      </c>
      <c r="AY307" s="31">
        <v>302.75359761455775</v>
      </c>
      <c r="AZ307" s="31">
        <v>1148.3317938646792</v>
      </c>
      <c r="BA307" s="31"/>
      <c r="BB307" s="31">
        <v>1567.1123169904167</v>
      </c>
      <c r="BC307" s="31"/>
      <c r="BD307" s="31">
        <v>438.77064834275836</v>
      </c>
      <c r="BE307" s="31">
        <v>-149.22304447331658</v>
      </c>
      <c r="BF307" s="31">
        <v>70.245904184036249</v>
      </c>
      <c r="BG307" s="31">
        <v>765.91124993988649</v>
      </c>
      <c r="BH307" s="30">
        <v>107.66329904628742</v>
      </c>
      <c r="BI307" s="30">
        <v>-2690.2691032495854</v>
      </c>
      <c r="BJ307" s="30">
        <v>-1460.4880291691111</v>
      </c>
      <c r="BK307" s="30">
        <v>405.01666162977085</v>
      </c>
      <c r="BL307" s="30">
        <v>-1955.9599643908086</v>
      </c>
      <c r="BM307" s="30"/>
      <c r="BN307" s="30">
        <v>3014.4572290484216</v>
      </c>
      <c r="BO307" s="30">
        <v>7429.6990679945802</v>
      </c>
      <c r="BP307" s="30">
        <v>7409.6123193157537</v>
      </c>
      <c r="BQ307" s="30">
        <v>7844.1760780308132</v>
      </c>
      <c r="BR307" s="30">
        <v>8303.1352712757143</v>
      </c>
      <c r="BS307" s="30"/>
      <c r="BT307" s="31">
        <v>3225.9582284850276</v>
      </c>
      <c r="BU307" s="31">
        <v>730.74503363166866</v>
      </c>
      <c r="BV307" s="31">
        <v>420.21148498909531</v>
      </c>
      <c r="BW307" s="31">
        <v>216.97934125012421</v>
      </c>
      <c r="BX307" s="27">
        <v>4116.0023655548084</v>
      </c>
      <c r="BZ307" s="27">
        <v>2959.282687040673</v>
      </c>
      <c r="CB307" s="27">
        <v>3231.6617681613343</v>
      </c>
      <c r="CD307" s="27">
        <v>1125.7047579933646</v>
      </c>
      <c r="CE307" s="27">
        <v>1488.1351767011367</v>
      </c>
      <c r="CF307" s="27">
        <v>2811.9497448471889</v>
      </c>
      <c r="CG307" s="27">
        <v>3231.6617681613343</v>
      </c>
      <c r="CI307" s="27">
        <v>2651.3728577576962</v>
      </c>
      <c r="CJ307" s="27">
        <v>3688.0109295376974</v>
      </c>
      <c r="CK307" s="27">
        <v>3688.0109295376974</v>
      </c>
      <c r="CL307" s="27">
        <v>4116.0023655548084</v>
      </c>
    </row>
    <row r="308" spans="1:90" ht="16.5" customHeight="1" x14ac:dyDescent="0.25">
      <c r="A308" s="50"/>
      <c r="B308" s="27" t="s">
        <v>378</v>
      </c>
      <c r="C308" s="51" t="s">
        <v>79</v>
      </c>
      <c r="D308" s="52" t="s">
        <v>34</v>
      </c>
      <c r="E308" s="53" t="s">
        <v>58</v>
      </c>
      <c r="F308" s="53"/>
      <c r="G308" s="53">
        <v>8.4119320000000002</v>
      </c>
      <c r="H308" s="53">
        <v>13.754789000000001</v>
      </c>
      <c r="I308" s="28" t="s">
        <v>58</v>
      </c>
      <c r="J308" s="47" t="s">
        <v>58</v>
      </c>
      <c r="K308" s="53" t="s">
        <v>58</v>
      </c>
      <c r="L308" s="53" t="s">
        <v>58</v>
      </c>
      <c r="M308" s="53">
        <v>-1.9214899999999999</v>
      </c>
      <c r="N308" s="53">
        <v>6.8048859999999998</v>
      </c>
      <c r="O308" s="28" t="s">
        <v>58</v>
      </c>
      <c r="P308" s="47" t="s">
        <v>58</v>
      </c>
      <c r="Q308" s="53" t="s">
        <v>58</v>
      </c>
      <c r="R308" s="53" t="s">
        <v>58</v>
      </c>
      <c r="S308" s="53">
        <v>1.529998</v>
      </c>
      <c r="T308" s="53">
        <v>8.8416969999999999</v>
      </c>
      <c r="U308" s="28" t="s">
        <v>58</v>
      </c>
      <c r="V308" s="29" t="s">
        <v>58</v>
      </c>
      <c r="W308" s="27"/>
      <c r="X308" s="27" t="s">
        <v>81</v>
      </c>
      <c r="Y308" s="27"/>
      <c r="Z308" s="27"/>
      <c r="AA308" s="30">
        <v>1818.96</v>
      </c>
      <c r="AB308" s="31"/>
      <c r="AC308" s="31">
        <v>19.150469000000001</v>
      </c>
      <c r="AD308" s="31">
        <v>13.326837999999995</v>
      </c>
      <c r="AE308" s="31">
        <v>14.823404999999999</v>
      </c>
      <c r="AF308" s="31"/>
      <c r="AG308" s="31">
        <v>14.64364</v>
      </c>
      <c r="AH308" s="31"/>
      <c r="AI308" s="31">
        <v>7.0048769999999996</v>
      </c>
      <c r="AJ308" s="31">
        <v>10.886066</v>
      </c>
      <c r="AK308" s="31">
        <v>12.629476</v>
      </c>
      <c r="AL308" s="31">
        <v>10.60332</v>
      </c>
      <c r="AM308" s="31"/>
      <c r="AN308" s="31">
        <v>5.9788110000000003</v>
      </c>
      <c r="AO308" s="31"/>
      <c r="AP308" s="31">
        <v>-2.1019839999999999</v>
      </c>
      <c r="AQ308" s="31">
        <v>4.1186910000000019</v>
      </c>
      <c r="AR308" s="31">
        <v>6.7894680000000003</v>
      </c>
      <c r="AS308" s="31">
        <v>6.644406</v>
      </c>
      <c r="AT308" s="31"/>
      <c r="AU308" s="31">
        <v>6.2987590000000004</v>
      </c>
      <c r="AV308" s="31"/>
      <c r="AW308" s="31">
        <v>-1.9214899999999999</v>
      </c>
      <c r="AX308" s="31">
        <v>4.3869440000000015</v>
      </c>
      <c r="AY308" s="31">
        <v>6.9509629999999998</v>
      </c>
      <c r="AZ308" s="31">
        <v>6.8048859999999998</v>
      </c>
      <c r="BA308" s="31"/>
      <c r="BB308" s="31">
        <v>9.7688950000000006</v>
      </c>
      <c r="BC308" s="31"/>
      <c r="BD308" s="31">
        <v>1.529998</v>
      </c>
      <c r="BE308" s="31">
        <v>109.38839300000001</v>
      </c>
      <c r="BF308" s="31">
        <v>9.6480929999999994</v>
      </c>
      <c r="BG308" s="31">
        <v>8.8416969999999999</v>
      </c>
      <c r="BH308" s="30">
        <v>-29.343700999999999</v>
      </c>
      <c r="BI308" s="30">
        <v>-50.565415999999999</v>
      </c>
      <c r="BJ308" s="30">
        <v>-60.967308000000003</v>
      </c>
      <c r="BK308" s="30">
        <v>-69.736693000000002</v>
      </c>
      <c r="BL308" s="30">
        <v>-62.337070000000004</v>
      </c>
      <c r="BM308" s="30"/>
      <c r="BN308" s="30">
        <v>121.381745</v>
      </c>
      <c r="BO308" s="30">
        <v>154.14491699999999</v>
      </c>
      <c r="BP308" s="30">
        <v>163.766121</v>
      </c>
      <c r="BQ308" s="30">
        <v>272.654766</v>
      </c>
      <c r="BR308" s="30">
        <v>273.99244800000002</v>
      </c>
      <c r="BS308" s="30"/>
      <c r="BT308" s="31">
        <v>9.9205760000000041</v>
      </c>
      <c r="BU308" s="31">
        <v>4.8614099999999993</v>
      </c>
      <c r="BV308" s="31">
        <v>0.94732799999999973</v>
      </c>
      <c r="BW308" s="31">
        <v>2.0586349999999998</v>
      </c>
      <c r="BX308" s="27">
        <v>14.93703</v>
      </c>
      <c r="BZ308" s="27">
        <v>17.636666000000002</v>
      </c>
      <c r="CB308" s="27">
        <v>32.154285000000002</v>
      </c>
      <c r="CD308" s="27">
        <v>129.40818100000001</v>
      </c>
      <c r="CE308" s="27">
        <v>128.80538100000001</v>
      </c>
      <c r="CF308" s="27">
        <v>35.848824000000008</v>
      </c>
      <c r="CG308" s="27">
        <v>32.154285000000002</v>
      </c>
      <c r="CI308" s="27">
        <v>16.221303000000002</v>
      </c>
      <c r="CJ308" s="27">
        <v>17.026582999999999</v>
      </c>
      <c r="CK308" s="27">
        <v>17.026582999999999</v>
      </c>
      <c r="CL308" s="27">
        <v>14.93703</v>
      </c>
    </row>
    <row r="309" spans="1:90" ht="16.5" customHeight="1" x14ac:dyDescent="0.25">
      <c r="A309" s="50"/>
      <c r="B309" s="27" t="s">
        <v>379</v>
      </c>
      <c r="C309" s="51" t="s">
        <v>79</v>
      </c>
      <c r="D309" s="52" t="s">
        <v>34</v>
      </c>
      <c r="E309" s="53" t="s">
        <v>58</v>
      </c>
      <c r="F309" s="53"/>
      <c r="G309" s="53">
        <v>32.088146000000002</v>
      </c>
      <c r="H309" s="53">
        <v>22.316970000000001</v>
      </c>
      <c r="I309" s="28" t="s">
        <v>58</v>
      </c>
      <c r="J309" s="47" t="s">
        <v>58</v>
      </c>
      <c r="K309" s="53" t="s">
        <v>58</v>
      </c>
      <c r="L309" s="53" t="s">
        <v>58</v>
      </c>
      <c r="M309" s="53">
        <v>-2.56542</v>
      </c>
      <c r="N309" s="53">
        <v>1.5750569999999993</v>
      </c>
      <c r="O309" s="28" t="s">
        <v>58</v>
      </c>
      <c r="P309" s="47" t="s">
        <v>58</v>
      </c>
      <c r="Q309" s="53" t="s">
        <v>58</v>
      </c>
      <c r="R309" s="53" t="s">
        <v>58</v>
      </c>
      <c r="S309" s="53">
        <v>-3.4990220000000001</v>
      </c>
      <c r="T309" s="53">
        <v>0.84722900000000001</v>
      </c>
      <c r="U309" s="28" t="s">
        <v>58</v>
      </c>
      <c r="V309" s="29" t="s">
        <v>58</v>
      </c>
      <c r="W309" s="27"/>
      <c r="X309" s="27" t="s">
        <v>81</v>
      </c>
      <c r="Y309" s="27"/>
      <c r="Z309" s="27"/>
      <c r="AA309" s="30">
        <v>982.81517544000008</v>
      </c>
      <c r="AB309" s="31"/>
      <c r="AC309" s="31">
        <v>39.034291000000003</v>
      </c>
      <c r="AD309" s="31">
        <v>62.940357000000006</v>
      </c>
      <c r="AE309" s="31">
        <v>55.254333000000003</v>
      </c>
      <c r="AF309" s="31"/>
      <c r="AG309" s="31">
        <v>33.416922</v>
      </c>
      <c r="AH309" s="31"/>
      <c r="AI309" s="31">
        <v>27.082898</v>
      </c>
      <c r="AJ309" s="31">
        <v>52.680430999999999</v>
      </c>
      <c r="AK309" s="31">
        <v>49.862909999999999</v>
      </c>
      <c r="AL309" s="31">
        <v>19.453237000000001</v>
      </c>
      <c r="AM309" s="31"/>
      <c r="AN309" s="31">
        <v>-6.1313870000000001</v>
      </c>
      <c r="AO309" s="31"/>
      <c r="AP309" s="31">
        <v>-5.7885970000000002</v>
      </c>
      <c r="AQ309" s="31">
        <v>16.521301999999999</v>
      </c>
      <c r="AR309" s="31">
        <v>23.905930999999999</v>
      </c>
      <c r="AS309" s="31">
        <v>-1.6604410000000001</v>
      </c>
      <c r="AT309" s="31"/>
      <c r="AU309" s="31">
        <v>-0.35192300000000021</v>
      </c>
      <c r="AV309" s="31"/>
      <c r="AW309" s="31">
        <v>-2.56542</v>
      </c>
      <c r="AX309" s="31">
        <v>19.602091000000001</v>
      </c>
      <c r="AY309" s="31">
        <v>27.162822999999999</v>
      </c>
      <c r="AZ309" s="31">
        <v>1.5750569999999993</v>
      </c>
      <c r="BA309" s="31"/>
      <c r="BB309" s="31">
        <v>3.5194839999999998</v>
      </c>
      <c r="BC309" s="31"/>
      <c r="BD309" s="31">
        <v>-3.4990220000000001</v>
      </c>
      <c r="BE309" s="31">
        <v>15.913473000000003</v>
      </c>
      <c r="BF309" s="31">
        <v>30.744050000000001</v>
      </c>
      <c r="BG309" s="31">
        <v>0.84722900000000001</v>
      </c>
      <c r="BH309" s="30">
        <v>10.573620999999999</v>
      </c>
      <c r="BI309" s="30">
        <v>1.8235150000000004</v>
      </c>
      <c r="BJ309" s="30">
        <v>8.9248009999999951</v>
      </c>
      <c r="BK309" s="30">
        <v>1.3171040000000005</v>
      </c>
      <c r="BL309" s="30">
        <v>28.004143999999989</v>
      </c>
      <c r="BM309" s="30"/>
      <c r="BN309" s="30">
        <v>59.901083</v>
      </c>
      <c r="BO309" s="30">
        <v>76.029071000000002</v>
      </c>
      <c r="BP309" s="30">
        <v>104.136122</v>
      </c>
      <c r="BQ309" s="30">
        <v>119.91862</v>
      </c>
      <c r="BR309" s="30">
        <v>115.36998</v>
      </c>
      <c r="BS309" s="30"/>
      <c r="BT309" s="31">
        <v>47.336086000000009</v>
      </c>
      <c r="BU309" s="31">
        <v>1.1615110000000008</v>
      </c>
      <c r="BV309" s="31">
        <v>10.368983</v>
      </c>
      <c r="BW309" s="31">
        <v>-0.60046099999999969</v>
      </c>
      <c r="BX309" s="27">
        <v>21.862799000000003</v>
      </c>
      <c r="BZ309" s="27">
        <v>46.412990999999998</v>
      </c>
      <c r="CB309" s="27">
        <v>35.025985999999996</v>
      </c>
      <c r="CD309" s="27">
        <v>44.005730000000007</v>
      </c>
      <c r="CE309" s="27">
        <v>50.177007000000003</v>
      </c>
      <c r="CF309" s="27">
        <v>65.551442999999992</v>
      </c>
      <c r="CG309" s="27">
        <v>35.025985999999996</v>
      </c>
      <c r="CI309" s="27">
        <v>45.774551000000002</v>
      </c>
      <c r="CJ309" s="27">
        <v>47.864110999999994</v>
      </c>
      <c r="CK309" s="27">
        <v>47.864110999999994</v>
      </c>
      <c r="CL309" s="27">
        <v>21.862799000000003</v>
      </c>
    </row>
    <row r="310" spans="1:90" ht="16.5" customHeight="1" x14ac:dyDescent="0.25">
      <c r="A310" s="50"/>
      <c r="B310" s="27" t="s">
        <v>380</v>
      </c>
      <c r="C310" s="51" t="s">
        <v>79</v>
      </c>
      <c r="D310" s="52" t="s">
        <v>34</v>
      </c>
      <c r="E310" s="53" t="s">
        <v>58</v>
      </c>
      <c r="F310" s="53"/>
      <c r="G310" s="53">
        <v>131.88495</v>
      </c>
      <c r="H310" s="53">
        <v>209.94247300000001</v>
      </c>
      <c r="I310" s="28" t="s">
        <v>58</v>
      </c>
      <c r="J310" s="47" t="s">
        <v>58</v>
      </c>
      <c r="K310" s="53" t="s">
        <v>58</v>
      </c>
      <c r="L310" s="53" t="s">
        <v>58</v>
      </c>
      <c r="M310" s="53">
        <v>6.677899</v>
      </c>
      <c r="N310" s="53">
        <v>60.882987</v>
      </c>
      <c r="O310" s="28" t="s">
        <v>58</v>
      </c>
      <c r="P310" s="47" t="s">
        <v>58</v>
      </c>
      <c r="Q310" s="53" t="s">
        <v>58</v>
      </c>
      <c r="R310" s="53" t="s">
        <v>58</v>
      </c>
      <c r="S310" s="53">
        <v>0.35881400000000002</v>
      </c>
      <c r="T310" s="53">
        <v>30.310122</v>
      </c>
      <c r="U310" s="28" t="s">
        <v>58</v>
      </c>
      <c r="V310" s="29" t="s">
        <v>58</v>
      </c>
      <c r="W310" s="27"/>
      <c r="X310" s="27" t="s">
        <v>81</v>
      </c>
      <c r="Y310" s="27"/>
      <c r="Z310" s="27"/>
      <c r="AA310" s="30">
        <v>1435.212</v>
      </c>
      <c r="AB310" s="31"/>
      <c r="AC310" s="31">
        <v>331.40068400000001</v>
      </c>
      <c r="AD310" s="31">
        <v>152.313491</v>
      </c>
      <c r="AE310" s="31">
        <v>149.81584899999999</v>
      </c>
      <c r="AF310" s="31"/>
      <c r="AG310" s="31">
        <v>119.321933</v>
      </c>
      <c r="AH310" s="31"/>
      <c r="AI310" s="31">
        <v>38.469681999999999</v>
      </c>
      <c r="AJ310" s="31">
        <v>41.414302999999961</v>
      </c>
      <c r="AK310" s="31">
        <v>53.420969999999997</v>
      </c>
      <c r="AL310" s="31">
        <v>76.170804000000004</v>
      </c>
      <c r="AM310" s="31"/>
      <c r="AN310" s="31">
        <v>79.001688000000001</v>
      </c>
      <c r="AO310" s="31"/>
      <c r="AP310" s="31">
        <v>2.4246789999999998</v>
      </c>
      <c r="AQ310" s="31">
        <v>13.821074999999993</v>
      </c>
      <c r="AR310" s="31">
        <v>26.428433999999999</v>
      </c>
      <c r="AS310" s="31">
        <v>58.414006000000001</v>
      </c>
      <c r="AT310" s="31"/>
      <c r="AU310" s="31">
        <v>85.575964999999997</v>
      </c>
      <c r="AV310" s="31"/>
      <c r="AW310" s="31">
        <v>6.677899</v>
      </c>
      <c r="AX310" s="31">
        <v>18.010518999999992</v>
      </c>
      <c r="AY310" s="31">
        <v>30.092807000000008</v>
      </c>
      <c r="AZ310" s="31">
        <v>60.882987</v>
      </c>
      <c r="BA310" s="31"/>
      <c r="BB310" s="31">
        <v>32.839644</v>
      </c>
      <c r="BC310" s="31"/>
      <c r="BD310" s="31">
        <v>0.35881400000000002</v>
      </c>
      <c r="BE310" s="31">
        <v>40.049607999999992</v>
      </c>
      <c r="BF310" s="31">
        <v>12.54082</v>
      </c>
      <c r="BG310" s="31">
        <v>30.310122</v>
      </c>
      <c r="BH310" s="30"/>
      <c r="BI310" s="30">
        <v>151.800353</v>
      </c>
      <c r="BJ310" s="30">
        <v>58.549129999999998</v>
      </c>
      <c r="BK310" s="30">
        <v>78.043831999999995</v>
      </c>
      <c r="BL310" s="30">
        <v>71.757726000000005</v>
      </c>
      <c r="BM310" s="30"/>
      <c r="BN310" s="30"/>
      <c r="BO310" s="30">
        <v>191.77566200000001</v>
      </c>
      <c r="BP310" s="30">
        <v>314.812364</v>
      </c>
      <c r="BQ310" s="30">
        <v>344.95017899999999</v>
      </c>
      <c r="BR310" s="30">
        <v>335.44064800000001</v>
      </c>
      <c r="BS310" s="30"/>
      <c r="BT310" s="31">
        <v>106.51248099999998</v>
      </c>
      <c r="BU310" s="31">
        <v>22.844044000000004</v>
      </c>
      <c r="BV310" s="31"/>
      <c r="BW310" s="31"/>
      <c r="BX310" s="27">
        <v>135.35128800000001</v>
      </c>
      <c r="BZ310" s="27">
        <v>133.67929100000001</v>
      </c>
      <c r="CB310" s="27">
        <v>16.800905000000004</v>
      </c>
      <c r="CD310" s="27">
        <v>83.259363999999991</v>
      </c>
      <c r="CE310" s="27">
        <v>85.430071999999996</v>
      </c>
      <c r="CF310" s="27">
        <v>19.852739000000003</v>
      </c>
      <c r="CG310" s="27">
        <v>16.800905000000004</v>
      </c>
      <c r="CI310" s="27">
        <v>115.66421199999999</v>
      </c>
      <c r="CJ310" s="27">
        <v>142.60005100000004</v>
      </c>
      <c r="CK310" s="27">
        <v>142.60005100000004</v>
      </c>
      <c r="CL310" s="27">
        <v>135.35128800000001</v>
      </c>
    </row>
    <row r="311" spans="1:90" ht="16.5" customHeight="1" x14ac:dyDescent="0.25">
      <c r="A311" s="50"/>
      <c r="B311" s="27" t="s">
        <v>381</v>
      </c>
      <c r="C311" s="51" t="s">
        <v>79</v>
      </c>
      <c r="D311" s="52" t="s">
        <v>34</v>
      </c>
      <c r="E311" s="53" t="s">
        <v>58</v>
      </c>
      <c r="F311" s="53"/>
      <c r="G311" s="53">
        <v>252.17055900000003</v>
      </c>
      <c r="H311" s="53">
        <v>176.39810399999999</v>
      </c>
      <c r="I311" s="28" t="s">
        <v>58</v>
      </c>
      <c r="J311" s="47" t="s">
        <v>58</v>
      </c>
      <c r="K311" s="53" t="s">
        <v>58</v>
      </c>
      <c r="L311" s="53" t="s">
        <v>58</v>
      </c>
      <c r="M311" s="53">
        <v>22.806554000000002</v>
      </c>
      <c r="N311" s="53">
        <v>1.207479</v>
      </c>
      <c r="O311" s="28" t="s">
        <v>58</v>
      </c>
      <c r="P311" s="47" t="s">
        <v>58</v>
      </c>
      <c r="Q311" s="53" t="s">
        <v>58</v>
      </c>
      <c r="R311" s="53" t="s">
        <v>58</v>
      </c>
      <c r="S311" s="53">
        <v>17.558797999999999</v>
      </c>
      <c r="T311" s="53">
        <v>3.0742310000000002</v>
      </c>
      <c r="U311" s="28" t="s">
        <v>58</v>
      </c>
      <c r="V311" s="29" t="s">
        <v>58</v>
      </c>
      <c r="W311" s="27"/>
      <c r="X311" s="27" t="s">
        <v>81</v>
      </c>
      <c r="Y311" s="27"/>
      <c r="Z311" s="27"/>
      <c r="AA311" s="30">
        <v>1670.4</v>
      </c>
      <c r="AB311" s="31"/>
      <c r="AC311" s="31">
        <v>265.79311899999999</v>
      </c>
      <c r="AD311" s="31">
        <v>229.66660100000001</v>
      </c>
      <c r="AE311" s="31">
        <v>248.733913</v>
      </c>
      <c r="AF311" s="31"/>
      <c r="AG311" s="31">
        <v>11.180198000000001</v>
      </c>
      <c r="AH311" s="31"/>
      <c r="AI311" s="31">
        <v>26.071655</v>
      </c>
      <c r="AJ311" s="31">
        <v>9.4319459999999893</v>
      </c>
      <c r="AK311" s="31">
        <v>27.397072999999999</v>
      </c>
      <c r="AL311" s="31">
        <v>6.3527300000000002</v>
      </c>
      <c r="AM311" s="31"/>
      <c r="AN311" s="31">
        <v>5.2331999999999997E-2</v>
      </c>
      <c r="AO311" s="31"/>
      <c r="AP311" s="31">
        <v>20.134370000000001</v>
      </c>
      <c r="AQ311" s="31">
        <v>14.216000999999999</v>
      </c>
      <c r="AR311" s="31">
        <v>15.507213</v>
      </c>
      <c r="AS311" s="31">
        <v>0.46712799999999999</v>
      </c>
      <c r="AT311" s="31"/>
      <c r="AU311" s="31">
        <v>1.525088</v>
      </c>
      <c r="AV311" s="31"/>
      <c r="AW311" s="31">
        <v>22.806554000000002</v>
      </c>
      <c r="AX311" s="31">
        <v>16.544656999999997</v>
      </c>
      <c r="AY311" s="31">
        <v>16.793977000000002</v>
      </c>
      <c r="AZ311" s="31">
        <v>1.207479</v>
      </c>
      <c r="BA311" s="31"/>
      <c r="BB311" s="31">
        <v>6.1779419999999998</v>
      </c>
      <c r="BC311" s="31"/>
      <c r="BD311" s="31">
        <v>17.558797999999999</v>
      </c>
      <c r="BE311" s="31">
        <v>28.125276999999997</v>
      </c>
      <c r="BF311" s="31">
        <v>16.888591000000002</v>
      </c>
      <c r="BG311" s="31">
        <v>3.0742310000000002</v>
      </c>
      <c r="BH311" s="30">
        <v>-0.89148000000000138</v>
      </c>
      <c r="BI311" s="30">
        <v>-22.354884999999999</v>
      </c>
      <c r="BJ311" s="30">
        <v>-23.366595</v>
      </c>
      <c r="BK311" s="30">
        <v>-17.852328</v>
      </c>
      <c r="BL311" s="30">
        <v>-17.936672999999999</v>
      </c>
      <c r="BM311" s="30"/>
      <c r="BN311" s="30">
        <v>140.59029200000001</v>
      </c>
      <c r="BO311" s="30">
        <v>252.847543</v>
      </c>
      <c r="BP311" s="30">
        <v>269.46084400000001</v>
      </c>
      <c r="BQ311" s="30">
        <v>393.65134999999998</v>
      </c>
      <c r="BR311" s="30">
        <v>411.08331199999998</v>
      </c>
      <c r="BS311" s="30"/>
      <c r="BT311" s="31">
        <v>74.480985000000032</v>
      </c>
      <c r="BU311" s="31">
        <v>-1.3681289999999999</v>
      </c>
      <c r="BV311" s="31">
        <v>-0.71259700000000059</v>
      </c>
      <c r="BW311" s="31">
        <v>1.9905740000000003</v>
      </c>
      <c r="BX311" s="27">
        <v>-4.8669029999999998</v>
      </c>
      <c r="BZ311" s="27">
        <v>34.863721999999996</v>
      </c>
      <c r="CB311" s="27">
        <v>14.592476999999999</v>
      </c>
      <c r="CD311" s="27">
        <v>65.646896999999996</v>
      </c>
      <c r="CE311" s="27">
        <v>51.191809999999997</v>
      </c>
      <c r="CF311" s="27">
        <v>31.050432999999998</v>
      </c>
      <c r="CG311" s="27">
        <v>14.592476999999999</v>
      </c>
      <c r="CI311" s="27">
        <v>57.352666999999997</v>
      </c>
      <c r="CJ311" s="27">
        <v>13.295203000000001</v>
      </c>
      <c r="CK311" s="27">
        <v>13.295203000000001</v>
      </c>
      <c r="CL311" s="27">
        <v>-4.8669029999999998</v>
      </c>
    </row>
    <row r="312" spans="1:90" ht="16.5" customHeight="1" x14ac:dyDescent="0.25">
      <c r="A312" s="50"/>
      <c r="B312" s="27" t="s">
        <v>382</v>
      </c>
      <c r="C312" s="51" t="s">
        <v>79</v>
      </c>
      <c r="D312" s="52" t="s">
        <v>34</v>
      </c>
      <c r="E312" s="53" t="s">
        <v>58</v>
      </c>
      <c r="F312" s="53"/>
      <c r="G312" s="53">
        <v>304.81950799999998</v>
      </c>
      <c r="H312" s="53">
        <v>300.69998199999998</v>
      </c>
      <c r="I312" s="28" t="s">
        <v>58</v>
      </c>
      <c r="J312" s="47" t="s">
        <v>58</v>
      </c>
      <c r="K312" s="53" t="s">
        <v>58</v>
      </c>
      <c r="L312" s="53" t="s">
        <v>58</v>
      </c>
      <c r="M312" s="53">
        <v>24.428778000000001</v>
      </c>
      <c r="N312" s="53">
        <v>77.591474000000005</v>
      </c>
      <c r="O312" s="28" t="s">
        <v>58</v>
      </c>
      <c r="P312" s="47" t="s">
        <v>58</v>
      </c>
      <c r="Q312" s="53" t="s">
        <v>58</v>
      </c>
      <c r="R312" s="53" t="s">
        <v>58</v>
      </c>
      <c r="S312" s="53">
        <v>15.4938</v>
      </c>
      <c r="T312" s="53">
        <v>67.254987999999997</v>
      </c>
      <c r="U312" s="28" t="s">
        <v>58</v>
      </c>
      <c r="V312" s="29" t="s">
        <v>58</v>
      </c>
      <c r="W312" s="27"/>
      <c r="X312" s="27" t="s">
        <v>81</v>
      </c>
      <c r="Y312" s="27"/>
      <c r="Z312" s="27"/>
      <c r="AA312" s="30">
        <v>885.23457033398404</v>
      </c>
      <c r="AB312" s="31"/>
      <c r="AC312" s="31">
        <v>547.57334700000001</v>
      </c>
      <c r="AD312" s="31">
        <v>257.82441500000004</v>
      </c>
      <c r="AE312" s="31">
        <v>243.830039</v>
      </c>
      <c r="AF312" s="31"/>
      <c r="AG312" s="31">
        <v>178.33878000000001</v>
      </c>
      <c r="AH312" s="31"/>
      <c r="AI312" s="31">
        <v>40.751218000000001</v>
      </c>
      <c r="AJ312" s="31">
        <v>74.684647000000041</v>
      </c>
      <c r="AK312" s="31">
        <v>69.751666</v>
      </c>
      <c r="AL312" s="31">
        <v>90.983428000000004</v>
      </c>
      <c r="AM312" s="31"/>
      <c r="AN312" s="31">
        <v>145.472365</v>
      </c>
      <c r="AO312" s="31"/>
      <c r="AP312" s="31">
        <v>19.279717000000002</v>
      </c>
      <c r="AQ312" s="31">
        <v>55.818785999999989</v>
      </c>
      <c r="AR312" s="31">
        <v>45.175477000000001</v>
      </c>
      <c r="AS312" s="31">
        <v>72.745558000000003</v>
      </c>
      <c r="AT312" s="31"/>
      <c r="AU312" s="31">
        <v>154.95683</v>
      </c>
      <c r="AV312" s="31"/>
      <c r="AW312" s="31">
        <v>24.428778000000001</v>
      </c>
      <c r="AX312" s="31">
        <v>61.784215999999986</v>
      </c>
      <c r="AY312" s="31">
        <v>50.542315000000002</v>
      </c>
      <c r="AZ312" s="31">
        <v>77.591474000000005</v>
      </c>
      <c r="BA312" s="31"/>
      <c r="BB312" s="31">
        <v>115.230526</v>
      </c>
      <c r="BC312" s="31"/>
      <c r="BD312" s="31">
        <v>15.4938</v>
      </c>
      <c r="BE312" s="31">
        <v>27.91825399999999</v>
      </c>
      <c r="BF312" s="31">
        <v>33.66001</v>
      </c>
      <c r="BG312" s="31">
        <v>67.254987999999997</v>
      </c>
      <c r="BH312" s="30">
        <v>220.88845700000002</v>
      </c>
      <c r="BI312" s="30">
        <v>301.76604299999997</v>
      </c>
      <c r="BJ312" s="30">
        <v>302.39404300000001</v>
      </c>
      <c r="BK312" s="30">
        <v>280.18662999999998</v>
      </c>
      <c r="BL312" s="30">
        <v>297.04859399999998</v>
      </c>
      <c r="BM312" s="30"/>
      <c r="BN312" s="30">
        <v>149.574094</v>
      </c>
      <c r="BO312" s="30">
        <v>326.58834300000001</v>
      </c>
      <c r="BP312" s="30">
        <v>359.90237500000001</v>
      </c>
      <c r="BQ312" s="30">
        <v>404.94954799999999</v>
      </c>
      <c r="BR312" s="30">
        <v>420.01466499999998</v>
      </c>
      <c r="BS312" s="30"/>
      <c r="BT312" s="31">
        <v>186.36938799999996</v>
      </c>
      <c r="BU312" s="31">
        <v>22.275598000000002</v>
      </c>
      <c r="BV312" s="31">
        <v>23.865826999999999</v>
      </c>
      <c r="BW312" s="31">
        <v>16.331959999999999</v>
      </c>
      <c r="BX312" s="27">
        <v>235.72788800000001</v>
      </c>
      <c r="BZ312" s="27">
        <v>267.28336100000001</v>
      </c>
      <c r="CB312" s="27">
        <v>170.91148100000001</v>
      </c>
      <c r="CD312" s="27">
        <v>144.32705199999998</v>
      </c>
      <c r="CE312" s="27">
        <v>176.80878999999999</v>
      </c>
      <c r="CF312" s="27">
        <v>198.044678</v>
      </c>
      <c r="CG312" s="27">
        <v>170.91148100000001</v>
      </c>
      <c r="CI312" s="27">
        <v>214.34678299999996</v>
      </c>
      <c r="CJ312" s="27">
        <v>263.99460499999998</v>
      </c>
      <c r="CK312" s="27">
        <v>263.99460499999998</v>
      </c>
      <c r="CL312" s="27">
        <v>235.72788800000001</v>
      </c>
    </row>
    <row r="313" spans="1:90" ht="16.5" customHeight="1" x14ac:dyDescent="0.25">
      <c r="A313" s="50"/>
      <c r="B313" s="27" t="s">
        <v>383</v>
      </c>
      <c r="C313" s="51" t="s">
        <v>79</v>
      </c>
      <c r="D313" s="52" t="s">
        <v>34</v>
      </c>
      <c r="E313" s="53">
        <v>1698</v>
      </c>
      <c r="F313" s="53"/>
      <c r="G313" s="53">
        <v>1498.9119069999999</v>
      </c>
      <c r="H313" s="53">
        <v>1035.047239</v>
      </c>
      <c r="I313" s="28" t="s">
        <v>58</v>
      </c>
      <c r="J313" s="47" t="s">
        <v>58</v>
      </c>
      <c r="K313" s="53">
        <v>238.70500286545348</v>
      </c>
      <c r="L313" s="53" t="s">
        <v>58</v>
      </c>
      <c r="M313" s="53">
        <v>209.33515700000001</v>
      </c>
      <c r="N313" s="53">
        <v>147.02397799999994</v>
      </c>
      <c r="O313" s="28" t="s">
        <v>58</v>
      </c>
      <c r="P313" s="47" t="s">
        <v>58</v>
      </c>
      <c r="Q313" s="53">
        <v>65.099999999999994</v>
      </c>
      <c r="R313" s="53" t="s">
        <v>58</v>
      </c>
      <c r="S313" s="53">
        <v>60.314895999999997</v>
      </c>
      <c r="T313" s="53">
        <v>77.025550999999993</v>
      </c>
      <c r="U313" s="28" t="s">
        <v>58</v>
      </c>
      <c r="V313" s="29" t="s">
        <v>58</v>
      </c>
      <c r="W313" s="27"/>
      <c r="X313" s="27" t="s">
        <v>81</v>
      </c>
      <c r="Y313" s="27"/>
      <c r="Z313" s="27"/>
      <c r="AA313" s="30">
        <v>5664</v>
      </c>
      <c r="AB313" s="31"/>
      <c r="AC313" s="31">
        <v>2032.9390980000003</v>
      </c>
      <c r="AD313" s="31">
        <v>1379.9697120000001</v>
      </c>
      <c r="AE313" s="31">
        <v>1427.417829</v>
      </c>
      <c r="AF313" s="31"/>
      <c r="AG313" s="31">
        <v>584.00784099999998</v>
      </c>
      <c r="AH313" s="31"/>
      <c r="AI313" s="31">
        <v>420.01374199999998</v>
      </c>
      <c r="AJ313" s="31">
        <v>322.97837300000015</v>
      </c>
      <c r="AK313" s="31">
        <v>409.57295900000003</v>
      </c>
      <c r="AL313" s="31">
        <v>314.17712499999999</v>
      </c>
      <c r="AM313" s="31"/>
      <c r="AN313" s="31">
        <v>225.52264299999996</v>
      </c>
      <c r="AO313" s="31"/>
      <c r="AP313" s="31">
        <v>170.78933000000001</v>
      </c>
      <c r="AQ313" s="31">
        <v>88.967489999999998</v>
      </c>
      <c r="AR313" s="31">
        <v>179.87582900000001</v>
      </c>
      <c r="AS313" s="31">
        <v>116.833966</v>
      </c>
      <c r="AT313" s="31"/>
      <c r="AU313" s="31">
        <v>286.75912399999993</v>
      </c>
      <c r="AV313" s="31"/>
      <c r="AW313" s="31">
        <v>209.33515700000001</v>
      </c>
      <c r="AX313" s="31">
        <v>126.765237</v>
      </c>
      <c r="AY313" s="31">
        <v>212.86971100000005</v>
      </c>
      <c r="AZ313" s="31">
        <v>147.02397799999994</v>
      </c>
      <c r="BA313" s="31"/>
      <c r="BB313" s="31">
        <v>141.31080499999999</v>
      </c>
      <c r="BC313" s="31"/>
      <c r="BD313" s="31">
        <v>60.314895999999997</v>
      </c>
      <c r="BE313" s="31">
        <v>137.536182</v>
      </c>
      <c r="BF313" s="31">
        <v>129.321065</v>
      </c>
      <c r="BG313" s="31">
        <v>77.025550999999993</v>
      </c>
      <c r="BH313" s="30">
        <v>110.96801200000002</v>
      </c>
      <c r="BI313" s="30">
        <v>1139.2177829999998</v>
      </c>
      <c r="BJ313" s="30">
        <v>1332.2671790000002</v>
      </c>
      <c r="BK313" s="30">
        <v>1262.5445710000001</v>
      </c>
      <c r="BL313" s="30">
        <v>1453.0488770000002</v>
      </c>
      <c r="BM313" s="30"/>
      <c r="BN313" s="30">
        <v>898.46966299999997</v>
      </c>
      <c r="BO313" s="30">
        <v>1318.967191</v>
      </c>
      <c r="BP313" s="30">
        <v>1431.4454579999999</v>
      </c>
      <c r="BQ313" s="30">
        <v>1738.7051300000001</v>
      </c>
      <c r="BR313" s="30">
        <v>1799.094049</v>
      </c>
      <c r="BS313" s="30"/>
      <c r="BT313" s="31">
        <v>592.73989899999992</v>
      </c>
      <c r="BU313" s="31">
        <v>71.382964999999999</v>
      </c>
      <c r="BV313" s="31">
        <v>68.234670000000023</v>
      </c>
      <c r="BW313" s="31">
        <v>59.446070999999989</v>
      </c>
      <c r="BX313" s="27">
        <v>360.33841099999995</v>
      </c>
      <c r="BZ313" s="27">
        <v>626.39407200000005</v>
      </c>
      <c r="CB313" s="27">
        <v>165.96498199999999</v>
      </c>
      <c r="CD313" s="27">
        <v>404.19769399999996</v>
      </c>
      <c r="CE313" s="27">
        <v>408.16805199999999</v>
      </c>
      <c r="CF313" s="27">
        <v>198.79439299999999</v>
      </c>
      <c r="CG313" s="27">
        <v>165.96498199999999</v>
      </c>
      <c r="CI313" s="27">
        <v>695.99408300000005</v>
      </c>
      <c r="CJ313" s="27">
        <v>501.82515699999999</v>
      </c>
      <c r="CK313" s="27">
        <v>501.82515699999999</v>
      </c>
      <c r="CL313" s="27">
        <v>360.33841099999995</v>
      </c>
    </row>
    <row r="314" spans="1:90" ht="16.5" customHeight="1" x14ac:dyDescent="0.25">
      <c r="A314" s="50"/>
      <c r="B314" s="27" t="s">
        <v>553</v>
      </c>
      <c r="C314" s="51" t="s">
        <v>79</v>
      </c>
      <c r="D314" s="52" t="s">
        <v>540</v>
      </c>
      <c r="E314" s="53" t="s">
        <v>58</v>
      </c>
      <c r="F314" s="53"/>
      <c r="G314" s="53" t="s">
        <v>58</v>
      </c>
      <c r="H314" s="53" t="s">
        <v>58</v>
      </c>
      <c r="I314" s="28" t="s">
        <v>58</v>
      </c>
      <c r="J314" s="47" t="s">
        <v>58</v>
      </c>
      <c r="K314" s="53" t="s">
        <v>58</v>
      </c>
      <c r="L314" s="53" t="s">
        <v>58</v>
      </c>
      <c r="M314" s="53" t="s">
        <v>58</v>
      </c>
      <c r="N314" s="53" t="s">
        <v>58</v>
      </c>
      <c r="O314" s="28" t="s">
        <v>58</v>
      </c>
      <c r="P314" s="47" t="s">
        <v>58</v>
      </c>
      <c r="Q314" s="53" t="s">
        <v>58</v>
      </c>
      <c r="R314" s="53" t="s">
        <v>58</v>
      </c>
      <c r="S314" s="53">
        <v>34.08587</v>
      </c>
      <c r="T314" s="53" t="s">
        <v>58</v>
      </c>
      <c r="U314" s="28" t="s">
        <v>58</v>
      </c>
      <c r="V314" s="29" t="s">
        <v>58</v>
      </c>
      <c r="W314" s="27"/>
      <c r="X314" s="27" t="s">
        <v>81</v>
      </c>
      <c r="Y314" s="27"/>
      <c r="Z314" s="27"/>
      <c r="AA314" s="30">
        <v>5860.8</v>
      </c>
      <c r="AB314" s="31"/>
      <c r="AC314" s="31"/>
      <c r="AD314" s="31"/>
      <c r="AE314" s="31"/>
      <c r="AF314" s="31"/>
      <c r="AG314" s="31"/>
      <c r="AH314" s="31"/>
      <c r="AI314" s="31"/>
      <c r="AJ314" s="31"/>
      <c r="AK314" s="31"/>
      <c r="AL314" s="31"/>
      <c r="AM314" s="31"/>
      <c r="AN314" s="31"/>
      <c r="AO314" s="31"/>
      <c r="AP314" s="31"/>
      <c r="AQ314" s="31"/>
      <c r="AR314" s="31"/>
      <c r="AS314" s="31"/>
      <c r="AT314" s="31"/>
      <c r="AU314" s="31"/>
      <c r="AV314" s="31"/>
      <c r="AW314" s="31"/>
      <c r="AX314" s="31"/>
      <c r="AY314" s="31"/>
      <c r="AZ314" s="31"/>
      <c r="BA314" s="31"/>
      <c r="BB314" s="31"/>
      <c r="BC314" s="31"/>
      <c r="BD314" s="31">
        <v>34.08587</v>
      </c>
      <c r="BE314" s="31"/>
      <c r="BF314" s="31"/>
      <c r="BG314" s="31"/>
      <c r="BH314" s="30"/>
      <c r="BI314" s="30"/>
      <c r="BJ314" s="30"/>
      <c r="BK314" s="30"/>
      <c r="BL314" s="30"/>
      <c r="BM314" s="30"/>
      <c r="BN314" s="30"/>
      <c r="BO314" s="30"/>
      <c r="BP314" s="30"/>
      <c r="BQ314" s="30">
        <v>281.22237000000001</v>
      </c>
      <c r="BR314" s="30">
        <v>315.915685</v>
      </c>
      <c r="BS314" s="30"/>
      <c r="BT314" s="31"/>
      <c r="BU314" s="31"/>
      <c r="BV314" s="31"/>
      <c r="BW314" s="31"/>
      <c r="CD314" s="27">
        <v>124.749402</v>
      </c>
      <c r="CE314" s="27">
        <v>115.52566899999999</v>
      </c>
    </row>
    <row r="315" spans="1:90" ht="16.5" customHeight="1" x14ac:dyDescent="0.25">
      <c r="A315" s="50"/>
      <c r="B315" s="27" t="s">
        <v>384</v>
      </c>
      <c r="C315" s="51" t="s">
        <v>79</v>
      </c>
      <c r="D315" s="52" t="s">
        <v>34</v>
      </c>
      <c r="E315" s="53" t="s">
        <v>58</v>
      </c>
      <c r="F315" s="53"/>
      <c r="G315" s="53">
        <v>245.11530799999997</v>
      </c>
      <c r="H315" s="53">
        <v>60.251573999999998</v>
      </c>
      <c r="I315" s="28" t="s">
        <v>58</v>
      </c>
      <c r="J315" s="47" t="s">
        <v>58</v>
      </c>
      <c r="K315" s="53" t="s">
        <v>58</v>
      </c>
      <c r="L315" s="53" t="s">
        <v>58</v>
      </c>
      <c r="M315" s="53">
        <v>54.666918000000003</v>
      </c>
      <c r="N315" s="53">
        <v>16.266358000000004</v>
      </c>
      <c r="O315" s="28" t="s">
        <v>58</v>
      </c>
      <c r="P315" s="47" t="s">
        <v>58</v>
      </c>
      <c r="Q315" s="53" t="s">
        <v>58</v>
      </c>
      <c r="R315" s="53" t="s">
        <v>58</v>
      </c>
      <c r="S315" s="53">
        <v>47.751280999999999</v>
      </c>
      <c r="T315" s="53">
        <v>33.728160000000003</v>
      </c>
      <c r="U315" s="28" t="s">
        <v>58</v>
      </c>
      <c r="V315" s="29" t="s">
        <v>58</v>
      </c>
      <c r="W315" s="27"/>
      <c r="X315" s="27" t="s">
        <v>81</v>
      </c>
      <c r="Y315" s="27"/>
      <c r="Z315" s="27"/>
      <c r="AA315" s="30">
        <v>3061.3</v>
      </c>
      <c r="AB315" s="31"/>
      <c r="AC315" s="31">
        <v>238.15431599999999</v>
      </c>
      <c r="AD315" s="31">
        <v>280.76205199999998</v>
      </c>
      <c r="AE315" s="31">
        <v>38.115071999999998</v>
      </c>
      <c r="AF315" s="31"/>
      <c r="AG315" s="31">
        <v>124.54282499999999</v>
      </c>
      <c r="AH315" s="31"/>
      <c r="AI315" s="31">
        <v>67.637963999999997</v>
      </c>
      <c r="AJ315" s="31">
        <v>67.306205000000006</v>
      </c>
      <c r="AK315" s="31">
        <v>34.667143000000003</v>
      </c>
      <c r="AL315" s="31">
        <v>19.206368999999999</v>
      </c>
      <c r="AM315" s="31"/>
      <c r="AN315" s="31">
        <v>117.094121</v>
      </c>
      <c r="AO315" s="31"/>
      <c r="AP315" s="31">
        <v>54.662891999999999</v>
      </c>
      <c r="AQ315" s="31">
        <v>60.106006000000008</v>
      </c>
      <c r="AR315" s="31">
        <v>30.913792000000001</v>
      </c>
      <c r="AS315" s="31">
        <v>16.247646</v>
      </c>
      <c r="AT315" s="31"/>
      <c r="AU315" s="31">
        <v>117.12984300000001</v>
      </c>
      <c r="AV315" s="31"/>
      <c r="AW315" s="31">
        <v>54.666918000000003</v>
      </c>
      <c r="AX315" s="31">
        <v>71.549718000000013</v>
      </c>
      <c r="AY315" s="31">
        <v>30.937467000000002</v>
      </c>
      <c r="AZ315" s="31">
        <v>16.266358000000004</v>
      </c>
      <c r="BA315" s="31"/>
      <c r="BB315" s="31">
        <v>128.88513800000001</v>
      </c>
      <c r="BC315" s="31"/>
      <c r="BD315" s="31">
        <v>47.751280999999999</v>
      </c>
      <c r="BE315" s="31">
        <v>294.84813400000002</v>
      </c>
      <c r="BF315" s="31">
        <v>41.681348</v>
      </c>
      <c r="BG315" s="31">
        <v>33.728160000000003</v>
      </c>
      <c r="BH315" s="30">
        <v>-112.610435</v>
      </c>
      <c r="BI315" s="30">
        <v>-94.138576999999984</v>
      </c>
      <c r="BJ315" s="30">
        <v>-74.191304000000002</v>
      </c>
      <c r="BK315" s="30">
        <v>-160.21849500000002</v>
      </c>
      <c r="BL315" s="30">
        <v>-50.813682000000014</v>
      </c>
      <c r="BM315" s="30"/>
      <c r="BN315" s="30">
        <v>588.12364500000001</v>
      </c>
      <c r="BO315" s="30">
        <v>766.01725499999998</v>
      </c>
      <c r="BP315" s="30">
        <v>806.92767600000002</v>
      </c>
      <c r="BQ315" s="30">
        <v>1472.8070829999999</v>
      </c>
      <c r="BR315" s="30">
        <v>1520.521058</v>
      </c>
      <c r="BS315" s="30"/>
      <c r="BT315" s="31">
        <v>185.59787</v>
      </c>
      <c r="BU315" s="31">
        <v>-1.8464200000000006</v>
      </c>
      <c r="BV315" s="31">
        <v>30.657351999999999</v>
      </c>
      <c r="BW315" s="31">
        <v>-0.55639000000000072</v>
      </c>
      <c r="BX315" s="27">
        <v>150.781364</v>
      </c>
      <c r="BZ315" s="27">
        <v>219.617028</v>
      </c>
      <c r="CB315" s="27">
        <v>209.07043000000002</v>
      </c>
      <c r="CD315" s="27">
        <v>418.00892299999998</v>
      </c>
      <c r="CE315" s="27">
        <v>465.41462000000001</v>
      </c>
      <c r="CF315" s="27">
        <v>248.57378899999998</v>
      </c>
      <c r="CG315" s="27">
        <v>209.07043000000002</v>
      </c>
      <c r="CI315" s="27">
        <v>173.42046100000002</v>
      </c>
      <c r="CJ315" s="27">
        <v>183.56525099999999</v>
      </c>
      <c r="CK315" s="27">
        <v>183.56525099999999</v>
      </c>
      <c r="CL315" s="27">
        <v>150.781364</v>
      </c>
    </row>
    <row r="316" spans="1:90" ht="16.5" customHeight="1" x14ac:dyDescent="0.25">
      <c r="A316" s="50"/>
      <c r="B316" s="27" t="s">
        <v>385</v>
      </c>
      <c r="C316" s="51" t="s">
        <v>79</v>
      </c>
      <c r="D316" s="52" t="s">
        <v>34</v>
      </c>
      <c r="E316" s="53" t="s">
        <v>58</v>
      </c>
      <c r="F316" s="53"/>
      <c r="G316" s="53">
        <v>355.23526500000003</v>
      </c>
      <c r="H316" s="53">
        <v>330.572721</v>
      </c>
      <c r="I316" s="28" t="s">
        <v>58</v>
      </c>
      <c r="J316" s="47" t="s">
        <v>58</v>
      </c>
      <c r="K316" s="53" t="s">
        <v>58</v>
      </c>
      <c r="L316" s="53" t="s">
        <v>58</v>
      </c>
      <c r="M316" s="53">
        <v>35.779229000000001</v>
      </c>
      <c r="N316" s="53">
        <v>41.133770000000005</v>
      </c>
      <c r="O316" s="28" t="s">
        <v>58</v>
      </c>
      <c r="P316" s="47" t="s">
        <v>58</v>
      </c>
      <c r="Q316" s="53" t="s">
        <v>58</v>
      </c>
      <c r="R316" s="53" t="s">
        <v>58</v>
      </c>
      <c r="S316" s="53">
        <v>14.226853999999999</v>
      </c>
      <c r="T316" s="53">
        <v>49.444588000000003</v>
      </c>
      <c r="U316" s="28" t="s">
        <v>58</v>
      </c>
      <c r="V316" s="29" t="s">
        <v>58</v>
      </c>
      <c r="W316" s="27"/>
      <c r="X316" s="27" t="s">
        <v>81</v>
      </c>
      <c r="Y316" s="27"/>
      <c r="Z316" s="27"/>
      <c r="AA316" s="30">
        <v>2259.29088</v>
      </c>
      <c r="AB316" s="31"/>
      <c r="AC316" s="31">
        <v>643.16667700000005</v>
      </c>
      <c r="AD316" s="31">
        <v>404.19737300000008</v>
      </c>
      <c r="AE316" s="31">
        <v>319.53090800000001</v>
      </c>
      <c r="AF316" s="31"/>
      <c r="AG316" s="31">
        <v>273.25663600000001</v>
      </c>
      <c r="AH316" s="31"/>
      <c r="AI316" s="31">
        <v>171.28790100000001</v>
      </c>
      <c r="AJ316" s="31">
        <v>170.09495299999998</v>
      </c>
      <c r="AK316" s="31">
        <v>134.78918999999999</v>
      </c>
      <c r="AL316" s="31">
        <v>123.304782</v>
      </c>
      <c r="AM316" s="31"/>
      <c r="AN316" s="31">
        <v>92.408550000000005</v>
      </c>
      <c r="AO316" s="31"/>
      <c r="AP316" s="31">
        <v>28.311195000000001</v>
      </c>
      <c r="AQ316" s="31">
        <v>51.090316000000001</v>
      </c>
      <c r="AR316" s="31">
        <v>42.559302000000002</v>
      </c>
      <c r="AS316" s="31">
        <v>37.346456000000003</v>
      </c>
      <c r="AT316" s="31"/>
      <c r="AU316" s="31">
        <v>102.172284</v>
      </c>
      <c r="AV316" s="31"/>
      <c r="AW316" s="31">
        <v>35.779229000000001</v>
      </c>
      <c r="AX316" s="31">
        <v>61.821401000000009</v>
      </c>
      <c r="AY316" s="31">
        <v>47.577317999999991</v>
      </c>
      <c r="AZ316" s="31">
        <v>41.133770000000005</v>
      </c>
      <c r="BA316" s="31"/>
      <c r="BB316" s="31">
        <v>93.601284000000007</v>
      </c>
      <c r="BC316" s="31"/>
      <c r="BD316" s="31">
        <v>14.226853999999999</v>
      </c>
      <c r="BE316" s="31">
        <v>60.280615000000012</v>
      </c>
      <c r="BF316" s="31">
        <v>56.928392000000002</v>
      </c>
      <c r="BG316" s="31">
        <v>49.444588000000003</v>
      </c>
      <c r="BH316" s="30">
        <v>-5.0339449999999992</v>
      </c>
      <c r="BI316" s="30">
        <v>113.409779</v>
      </c>
      <c r="BJ316" s="30">
        <v>170.16547299999999</v>
      </c>
      <c r="BK316" s="30">
        <v>213.93632800000003</v>
      </c>
      <c r="BL316" s="30">
        <v>258.92540200000002</v>
      </c>
      <c r="BM316" s="30"/>
      <c r="BN316" s="30">
        <v>380.73015400000003</v>
      </c>
      <c r="BO316" s="30">
        <v>490.58889900000003</v>
      </c>
      <c r="BP316" s="30">
        <v>541.32832599999995</v>
      </c>
      <c r="BQ316" s="30">
        <v>588.47397599999999</v>
      </c>
      <c r="BR316" s="30">
        <v>595.96447799999999</v>
      </c>
      <c r="BS316" s="30"/>
      <c r="BT316" s="31">
        <v>198.44219600000002</v>
      </c>
      <c r="BU316" s="31">
        <v>8.7454710000000002</v>
      </c>
      <c r="BV316" s="31">
        <v>20.166454000000002</v>
      </c>
      <c r="BW316" s="31">
        <v>5.4097500000000016</v>
      </c>
      <c r="BX316" s="27">
        <v>131.01837399999999</v>
      </c>
      <c r="BZ316" s="27">
        <v>211.57100299999999</v>
      </c>
      <c r="CB316" s="27">
        <v>115.137612</v>
      </c>
      <c r="CD316" s="27">
        <v>180.88045099999999</v>
      </c>
      <c r="CE316" s="27">
        <v>210.81029100000001</v>
      </c>
      <c r="CF316" s="27">
        <v>168.59223</v>
      </c>
      <c r="CG316" s="27">
        <v>115.137612</v>
      </c>
      <c r="CI316" s="27">
        <v>186.31171799999998</v>
      </c>
      <c r="CJ316" s="27">
        <v>169.850221</v>
      </c>
      <c r="CK316" s="27">
        <v>169.850221</v>
      </c>
      <c r="CL316" s="27">
        <v>131.01837399999999</v>
      </c>
    </row>
    <row r="317" spans="1:90" ht="16.5" customHeight="1" x14ac:dyDescent="0.25">
      <c r="A317" s="50"/>
      <c r="B317" s="27" t="s">
        <v>386</v>
      </c>
      <c r="C317" s="51" t="s">
        <v>79</v>
      </c>
      <c r="D317" s="52" t="s">
        <v>34</v>
      </c>
      <c r="E317" s="53" t="s">
        <v>58</v>
      </c>
      <c r="F317" s="53"/>
      <c r="G317" s="53">
        <v>39.960586999999997</v>
      </c>
      <c r="H317" s="53">
        <v>59.613312000000001</v>
      </c>
      <c r="I317" s="28" t="s">
        <v>58</v>
      </c>
      <c r="J317" s="47" t="s">
        <v>58</v>
      </c>
      <c r="K317" s="53" t="s">
        <v>58</v>
      </c>
      <c r="L317" s="53" t="s">
        <v>58</v>
      </c>
      <c r="M317" s="53">
        <v>13.702475999999999</v>
      </c>
      <c r="N317" s="53">
        <v>8.583831</v>
      </c>
      <c r="O317" s="28" t="s">
        <v>58</v>
      </c>
      <c r="P317" s="47" t="s">
        <v>58</v>
      </c>
      <c r="Q317" s="53" t="s">
        <v>58</v>
      </c>
      <c r="R317" s="53" t="s">
        <v>58</v>
      </c>
      <c r="S317" s="53">
        <v>96.885255000000001</v>
      </c>
      <c r="T317" s="53">
        <v>-1.9032180000000001</v>
      </c>
      <c r="U317" s="28" t="s">
        <v>58</v>
      </c>
      <c r="V317" s="29" t="s">
        <v>58</v>
      </c>
      <c r="W317" s="27"/>
      <c r="X317" s="27" t="s">
        <v>81</v>
      </c>
      <c r="Y317" s="27"/>
      <c r="Z317" s="27"/>
      <c r="AA317" s="30">
        <v>3726</v>
      </c>
      <c r="AB317" s="31"/>
      <c r="AC317" s="31">
        <v>72.717404000000002</v>
      </c>
      <c r="AD317" s="31">
        <v>154.56446900000003</v>
      </c>
      <c r="AE317" s="31">
        <v>15.938129999999999</v>
      </c>
      <c r="AF317" s="31"/>
      <c r="AG317" s="31">
        <v>22.317429000000001</v>
      </c>
      <c r="AH317" s="31"/>
      <c r="AI317" s="31">
        <v>20.181674000000001</v>
      </c>
      <c r="AJ317" s="31">
        <v>123.665751</v>
      </c>
      <c r="AK317" s="31">
        <v>11.246525999999999</v>
      </c>
      <c r="AL317" s="31">
        <v>16.461207000000002</v>
      </c>
      <c r="AM317" s="31"/>
      <c r="AN317" s="31">
        <v>3.7375289999999999</v>
      </c>
      <c r="AO317" s="31"/>
      <c r="AP317" s="31">
        <v>11.836352</v>
      </c>
      <c r="AQ317" s="31">
        <v>114.120898</v>
      </c>
      <c r="AR317" s="31">
        <v>7.9359710000000003</v>
      </c>
      <c r="AS317" s="31">
        <v>7.8972600000000002</v>
      </c>
      <c r="AT317" s="31"/>
      <c r="AU317" s="31">
        <v>4.7615509999999999</v>
      </c>
      <c r="AV317" s="31"/>
      <c r="AW317" s="31">
        <v>13.702475999999999</v>
      </c>
      <c r="AX317" s="31">
        <v>115.111448</v>
      </c>
      <c r="AY317" s="31">
        <v>8.7205990000000018</v>
      </c>
      <c r="AZ317" s="31">
        <v>8.583831</v>
      </c>
      <c r="BA317" s="31"/>
      <c r="BB317" s="31">
        <v>39.895195999999999</v>
      </c>
      <c r="BC317" s="31"/>
      <c r="BD317" s="31">
        <v>96.885255000000001</v>
      </c>
      <c r="BE317" s="31">
        <v>180.90840600000001</v>
      </c>
      <c r="BF317" s="31">
        <v>10.381871</v>
      </c>
      <c r="BG317" s="31">
        <v>-1.9032180000000001</v>
      </c>
      <c r="BH317" s="30">
        <v>68.467983000000004</v>
      </c>
      <c r="BI317" s="30">
        <v>60.188245999999999</v>
      </c>
      <c r="BJ317" s="30">
        <v>60.634417999999997</v>
      </c>
      <c r="BK317" s="30">
        <v>58.151111</v>
      </c>
      <c r="BL317" s="30">
        <v>36.388467000000006</v>
      </c>
      <c r="BM317" s="30"/>
      <c r="BN317" s="30">
        <v>171.33837700000001</v>
      </c>
      <c r="BO317" s="30">
        <v>284.39465300000001</v>
      </c>
      <c r="BP317" s="30">
        <v>295.68337000000002</v>
      </c>
      <c r="BQ317" s="30">
        <v>531.00716</v>
      </c>
      <c r="BR317" s="30">
        <v>646.13011600000004</v>
      </c>
      <c r="BS317" s="30"/>
      <c r="BT317" s="31">
        <v>51.200412999999998</v>
      </c>
      <c r="BU317" s="31">
        <v>3.5454710000000005</v>
      </c>
      <c r="BV317" s="31">
        <v>-3.4214110000000004</v>
      </c>
      <c r="BW317" s="31">
        <v>-1.7847459999999997</v>
      </c>
      <c r="BX317" s="27">
        <v>21.951384000000004</v>
      </c>
      <c r="BZ317" s="27">
        <v>128.59359799999999</v>
      </c>
      <c r="CB317" s="27">
        <v>173.41033899999999</v>
      </c>
      <c r="CD317" s="27">
        <v>286.27231400000005</v>
      </c>
      <c r="CE317" s="27">
        <v>231.185473</v>
      </c>
      <c r="CF317" s="27">
        <v>174.63616199999998</v>
      </c>
      <c r="CG317" s="27">
        <v>173.41033899999999</v>
      </c>
      <c r="CI317" s="27">
        <v>146.11835399999998</v>
      </c>
      <c r="CJ317" s="27">
        <v>27.126512000000002</v>
      </c>
      <c r="CK317" s="27">
        <v>27.126512000000002</v>
      </c>
      <c r="CL317" s="27">
        <v>21.951384000000004</v>
      </c>
    </row>
    <row r="318" spans="1:90" ht="16.5" customHeight="1" x14ac:dyDescent="0.25">
      <c r="A318" s="50"/>
      <c r="B318" s="27" t="s">
        <v>387</v>
      </c>
      <c r="C318" s="51" t="s">
        <v>79</v>
      </c>
      <c r="D318" s="52" t="s">
        <v>34</v>
      </c>
      <c r="E318" s="53" t="s">
        <v>58</v>
      </c>
      <c r="F318" s="53"/>
      <c r="G318" s="53">
        <v>0</v>
      </c>
      <c r="H318" s="53">
        <v>0</v>
      </c>
      <c r="I318" s="28" t="s">
        <v>58</v>
      </c>
      <c r="J318" s="47" t="s">
        <v>58</v>
      </c>
      <c r="K318" s="53" t="s">
        <v>58</v>
      </c>
      <c r="L318" s="53" t="s">
        <v>58</v>
      </c>
      <c r="M318" s="53">
        <v>-10.919643000000001</v>
      </c>
      <c r="N318" s="53">
        <v>-11.241093000000001</v>
      </c>
      <c r="O318" s="28" t="s">
        <v>58</v>
      </c>
      <c r="P318" s="47" t="s">
        <v>58</v>
      </c>
      <c r="Q318" s="53" t="s">
        <v>58</v>
      </c>
      <c r="R318" s="53" t="s">
        <v>58</v>
      </c>
      <c r="S318" s="53">
        <v>-1.565679</v>
      </c>
      <c r="T318" s="53">
        <v>44.063921000000001</v>
      </c>
      <c r="U318" s="28" t="s">
        <v>58</v>
      </c>
      <c r="V318" s="29" t="s">
        <v>58</v>
      </c>
      <c r="W318" s="27"/>
      <c r="X318" s="27" t="s">
        <v>81</v>
      </c>
      <c r="Y318" s="27"/>
      <c r="Z318" s="27"/>
      <c r="AA318" s="30">
        <v>6102</v>
      </c>
      <c r="AB318" s="31"/>
      <c r="AC318" s="31">
        <v>0</v>
      </c>
      <c r="AD318" s="31">
        <v>0</v>
      </c>
      <c r="AE318" s="31">
        <v>0</v>
      </c>
      <c r="AF318" s="31"/>
      <c r="AG318" s="31">
        <v>0</v>
      </c>
      <c r="AH318" s="31"/>
      <c r="AI318" s="31">
        <v>0</v>
      </c>
      <c r="AJ318" s="31">
        <v>0</v>
      </c>
      <c r="AK318" s="31">
        <v>0</v>
      </c>
      <c r="AL318" s="31">
        <v>0</v>
      </c>
      <c r="AM318" s="31"/>
      <c r="AN318" s="31">
        <v>-23.090969999999999</v>
      </c>
      <c r="AO318" s="31"/>
      <c r="AP318" s="31">
        <v>-11.070793</v>
      </c>
      <c r="AQ318" s="31">
        <v>3141.0895070000001</v>
      </c>
      <c r="AR318" s="31">
        <v>-11.314708</v>
      </c>
      <c r="AS318" s="31">
        <v>-11.018027999999999</v>
      </c>
      <c r="AT318" s="31"/>
      <c r="AU318" s="31">
        <v>-22.878321</v>
      </c>
      <c r="AV318" s="31"/>
      <c r="AW318" s="31">
        <v>-10.919643000000001</v>
      </c>
      <c r="AX318" s="31">
        <v>3144.145673</v>
      </c>
      <c r="AY318" s="31">
        <v>-10.198168000000003</v>
      </c>
      <c r="AZ318" s="31">
        <v>-11.241093000000001</v>
      </c>
      <c r="BA318" s="31"/>
      <c r="BB318" s="31">
        <v>61.051248999999999</v>
      </c>
      <c r="BC318" s="31"/>
      <c r="BD318" s="31">
        <v>-1.565679</v>
      </c>
      <c r="BE318" s="31">
        <v>3176.7266140000002</v>
      </c>
      <c r="BF318" s="31">
        <v>-33.326824000000002</v>
      </c>
      <c r="BG318" s="31">
        <v>44.063921000000001</v>
      </c>
      <c r="BH318" s="30">
        <v>-9.5018309999999992</v>
      </c>
      <c r="BI318" s="30">
        <v>-248.42234100000002</v>
      </c>
      <c r="BJ318" s="30">
        <v>-171.57271299999999</v>
      </c>
      <c r="BK318" s="30">
        <v>-219.45514200000002</v>
      </c>
      <c r="BL318" s="30">
        <v>-194.36001300000001</v>
      </c>
      <c r="BM318" s="30"/>
      <c r="BN318" s="30">
        <v>2088.4059910000001</v>
      </c>
      <c r="BO318" s="30">
        <v>2254.0950269999998</v>
      </c>
      <c r="BP318" s="30">
        <v>2220.7712190000002</v>
      </c>
      <c r="BQ318" s="30">
        <v>5397.079291</v>
      </c>
      <c r="BR318" s="30">
        <v>5395.3586720000003</v>
      </c>
      <c r="BS318" s="30"/>
      <c r="BT318" s="31">
        <v>0</v>
      </c>
      <c r="BU318" s="31">
        <v>-14.023513000000003</v>
      </c>
      <c r="BV318" s="31"/>
      <c r="BW318" s="31"/>
      <c r="BX318" s="27">
        <v>-262.89301700000004</v>
      </c>
      <c r="BZ318" s="27">
        <v>3111.069184</v>
      </c>
      <c r="CB318" s="27">
        <v>-56.386720999999966</v>
      </c>
      <c r="CD318" s="27">
        <v>3185.8980330000004</v>
      </c>
      <c r="CE318" s="27">
        <v>3204.451039</v>
      </c>
      <c r="CF318" s="27">
        <v>-87.896922999999973</v>
      </c>
      <c r="CG318" s="27">
        <v>-56.386720999999966</v>
      </c>
      <c r="CI318" s="27">
        <v>3111.7867689999998</v>
      </c>
      <c r="CJ318" s="27">
        <v>-259.06767200000002</v>
      </c>
      <c r="CK318" s="27">
        <v>-259.06767200000002</v>
      </c>
      <c r="CL318" s="27">
        <v>-262.89301700000004</v>
      </c>
    </row>
    <row r="319" spans="1:90" ht="16.5" customHeight="1" x14ac:dyDescent="0.25">
      <c r="A319" s="50"/>
      <c r="B319" s="27" t="s">
        <v>388</v>
      </c>
      <c r="C319" s="51" t="s">
        <v>79</v>
      </c>
      <c r="D319" s="52" t="s">
        <v>34</v>
      </c>
      <c r="E319" s="53" t="s">
        <v>58</v>
      </c>
      <c r="F319" s="53"/>
      <c r="G319" s="53">
        <v>283.99154199999998</v>
      </c>
      <c r="H319" s="53">
        <v>150.873749</v>
      </c>
      <c r="I319" s="28" t="s">
        <v>58</v>
      </c>
      <c r="J319" s="47" t="s">
        <v>58</v>
      </c>
      <c r="K319" s="53" t="s">
        <v>58</v>
      </c>
      <c r="L319" s="53" t="s">
        <v>58</v>
      </c>
      <c r="M319" s="53">
        <v>191.55125000000001</v>
      </c>
      <c r="N319" s="53">
        <v>90.442616999999984</v>
      </c>
      <c r="O319" s="28" t="s">
        <v>58</v>
      </c>
      <c r="P319" s="47" t="s">
        <v>58</v>
      </c>
      <c r="Q319" s="53" t="s">
        <v>58</v>
      </c>
      <c r="R319" s="53" t="s">
        <v>58</v>
      </c>
      <c r="S319" s="53">
        <v>151.14322100000001</v>
      </c>
      <c r="T319" s="53">
        <v>127.199782</v>
      </c>
      <c r="U319" s="28" t="s">
        <v>58</v>
      </c>
      <c r="V319" s="29" t="s">
        <v>58</v>
      </c>
      <c r="W319" s="27"/>
      <c r="X319" s="27" t="s">
        <v>81</v>
      </c>
      <c r="Y319" s="27"/>
      <c r="Z319" s="27"/>
      <c r="AA319" s="30">
        <v>9042</v>
      </c>
      <c r="AB319" s="31"/>
      <c r="AC319" s="31">
        <v>270.71801299999998</v>
      </c>
      <c r="AD319" s="31">
        <v>275.17870800000003</v>
      </c>
      <c r="AE319" s="31">
        <v>167.32556400000001</v>
      </c>
      <c r="AF319" s="31"/>
      <c r="AG319" s="31">
        <v>186.17847599999999</v>
      </c>
      <c r="AH319" s="31"/>
      <c r="AI319" s="31">
        <v>201.27025300000003</v>
      </c>
      <c r="AJ319" s="31">
        <v>194.48982899999993</v>
      </c>
      <c r="AK319" s="31">
        <v>120.91524699999999</v>
      </c>
      <c r="AL319" s="31">
        <v>105.10843</v>
      </c>
      <c r="AM319" s="31"/>
      <c r="AN319" s="31">
        <v>166.65841699999999</v>
      </c>
      <c r="AO319" s="31"/>
      <c r="AP319" s="31">
        <v>191.418544</v>
      </c>
      <c r="AQ319" s="31">
        <v>188.58509400000003</v>
      </c>
      <c r="AR319" s="31">
        <v>114.81186</v>
      </c>
      <c r="AS319" s="31">
        <v>90.344196999999994</v>
      </c>
      <c r="AT319" s="31"/>
      <c r="AU319" s="31">
        <v>166.84553499999998</v>
      </c>
      <c r="AV319" s="31"/>
      <c r="AW319" s="31">
        <v>191.55125000000001</v>
      </c>
      <c r="AX319" s="31">
        <v>188.71157700000003</v>
      </c>
      <c r="AY319" s="31">
        <v>114.92625100000002</v>
      </c>
      <c r="AZ319" s="31">
        <v>90.442616999999984</v>
      </c>
      <c r="BA319" s="31"/>
      <c r="BB319" s="31">
        <v>168.80472499999999</v>
      </c>
      <c r="BC319" s="31"/>
      <c r="BD319" s="31">
        <v>151.14322100000001</v>
      </c>
      <c r="BE319" s="31">
        <v>234.61418199999997</v>
      </c>
      <c r="BF319" s="31">
        <v>98.245908999999997</v>
      </c>
      <c r="BG319" s="31">
        <v>127.199782</v>
      </c>
      <c r="BH319" s="30"/>
      <c r="BI319" s="30">
        <v>290.68057499999998</v>
      </c>
      <c r="BJ319" s="30">
        <v>363.11590999999999</v>
      </c>
      <c r="BK319" s="30">
        <v>193.87741299999999</v>
      </c>
      <c r="BL319" s="30">
        <v>181.00290399999989</v>
      </c>
      <c r="BM319" s="30"/>
      <c r="BN319" s="30"/>
      <c r="BO319" s="30">
        <v>684.80839200000003</v>
      </c>
      <c r="BP319" s="30">
        <v>703.23495500000001</v>
      </c>
      <c r="BQ319" s="30">
        <v>889.96907999999996</v>
      </c>
      <c r="BR319" s="30">
        <v>956.74784799999998</v>
      </c>
      <c r="BS319" s="30"/>
      <c r="BT319" s="31">
        <v>118.67230399999994</v>
      </c>
      <c r="BU319" s="31">
        <v>60.924166999999983</v>
      </c>
      <c r="BV319" s="31">
        <v>54.464529999999989</v>
      </c>
      <c r="BW319" s="31"/>
      <c r="BX319" s="27">
        <v>299.38104600000003</v>
      </c>
      <c r="BZ319" s="27">
        <v>470.48336300000005</v>
      </c>
      <c r="CB319" s="27">
        <v>239.04658900000004</v>
      </c>
      <c r="CD319" s="27">
        <v>611.20309399999996</v>
      </c>
      <c r="CE319" s="27">
        <v>501.66481599999997</v>
      </c>
      <c r="CF319" s="27">
        <v>299.604376</v>
      </c>
      <c r="CG319" s="27">
        <v>239.04658900000004</v>
      </c>
      <c r="CI319" s="27">
        <v>585.63169500000004</v>
      </c>
      <c r="CJ319" s="27">
        <v>353.38313000000005</v>
      </c>
      <c r="CK319" s="27">
        <v>353.38313000000005</v>
      </c>
      <c r="CL319" s="27">
        <v>299.38104600000003</v>
      </c>
    </row>
    <row r="320" spans="1:90" ht="16.5" customHeight="1" x14ac:dyDescent="0.25">
      <c r="A320" s="50"/>
      <c r="B320" s="27" t="s">
        <v>390</v>
      </c>
      <c r="C320" s="51" t="s">
        <v>79</v>
      </c>
      <c r="D320" s="52" t="s">
        <v>34</v>
      </c>
      <c r="E320" s="53" t="s">
        <v>58</v>
      </c>
      <c r="F320" s="53"/>
      <c r="G320" s="53">
        <v>8.577178</v>
      </c>
      <c r="H320" s="53">
        <v>6.0777599999999996</v>
      </c>
      <c r="I320" s="28" t="s">
        <v>58</v>
      </c>
      <c r="J320" s="47" t="s">
        <v>58</v>
      </c>
      <c r="K320" s="53" t="s">
        <v>58</v>
      </c>
      <c r="L320" s="53" t="s">
        <v>58</v>
      </c>
      <c r="M320" s="53">
        <v>3.3314759999999999</v>
      </c>
      <c r="N320" s="53">
        <v>2.7917889999999996</v>
      </c>
      <c r="O320" s="28" t="s">
        <v>58</v>
      </c>
      <c r="P320" s="47" t="s">
        <v>58</v>
      </c>
      <c r="Q320" s="53" t="s">
        <v>58</v>
      </c>
      <c r="R320" s="53" t="s">
        <v>58</v>
      </c>
      <c r="S320" s="53">
        <v>3.2929390000000001</v>
      </c>
      <c r="T320" s="53">
        <v>7.997846</v>
      </c>
      <c r="U320" s="28" t="s">
        <v>58</v>
      </c>
      <c r="V320" s="29" t="s">
        <v>58</v>
      </c>
      <c r="W320" s="27"/>
      <c r="X320" s="27" t="s">
        <v>81</v>
      </c>
      <c r="Y320" s="27"/>
      <c r="Z320" s="27"/>
      <c r="AA320" s="30">
        <v>745.25</v>
      </c>
      <c r="AB320" s="31"/>
      <c r="AC320" s="31">
        <v>10.898498999999999</v>
      </c>
      <c r="AD320" s="31">
        <v>19.178348</v>
      </c>
      <c r="AE320" s="31">
        <v>6.8175879999999998</v>
      </c>
      <c r="AF320" s="31"/>
      <c r="AG320" s="31">
        <v>9.3959349999999997</v>
      </c>
      <c r="AH320" s="31"/>
      <c r="AI320" s="31">
        <v>7.3471929999999999</v>
      </c>
      <c r="AJ320" s="31">
        <v>17.844076000000001</v>
      </c>
      <c r="AK320" s="31">
        <v>5.9585030000000003</v>
      </c>
      <c r="AL320" s="31">
        <v>5.3121499999999999</v>
      </c>
      <c r="AM320" s="31"/>
      <c r="AN320" s="31">
        <v>3.0129009999999998</v>
      </c>
      <c r="AO320" s="31"/>
      <c r="AP320" s="31">
        <v>2.254219</v>
      </c>
      <c r="AQ320" s="31">
        <v>12.325517999999999</v>
      </c>
      <c r="AR320" s="31">
        <v>1.435368</v>
      </c>
      <c r="AS320" s="31">
        <v>1.951028</v>
      </c>
      <c r="AT320" s="31"/>
      <c r="AU320" s="31">
        <v>4.663246</v>
      </c>
      <c r="AV320" s="31"/>
      <c r="AW320" s="31">
        <v>3.3314759999999999</v>
      </c>
      <c r="AX320" s="31">
        <v>13.297345</v>
      </c>
      <c r="AY320" s="31">
        <v>2.347118</v>
      </c>
      <c r="AZ320" s="31">
        <v>2.7917889999999996</v>
      </c>
      <c r="BA320" s="31"/>
      <c r="BB320" s="31">
        <v>13.436591</v>
      </c>
      <c r="BC320" s="31"/>
      <c r="BD320" s="31">
        <v>3.2929390000000001</v>
      </c>
      <c r="BE320" s="31">
        <v>21.926049000000003</v>
      </c>
      <c r="BF320" s="31">
        <v>7.6094670000000004</v>
      </c>
      <c r="BG320" s="31">
        <v>7.997846</v>
      </c>
      <c r="BH320" s="30">
        <v>-39.823745000000002</v>
      </c>
      <c r="BI320" s="30">
        <v>-56.484644000000003</v>
      </c>
      <c r="BJ320" s="30">
        <v>-61.980299000000002</v>
      </c>
      <c r="BK320" s="30">
        <v>-83.242839000000004</v>
      </c>
      <c r="BL320" s="30">
        <v>-86.150643000000002</v>
      </c>
      <c r="BM320" s="30"/>
      <c r="BN320" s="30">
        <v>49.362672000000003</v>
      </c>
      <c r="BO320" s="30">
        <v>68.395898000000003</v>
      </c>
      <c r="BP320" s="30">
        <v>76.005364999999998</v>
      </c>
      <c r="BQ320" s="30">
        <v>96.203263000000007</v>
      </c>
      <c r="BR320" s="30">
        <v>99.496198000000007</v>
      </c>
      <c r="BS320" s="30"/>
      <c r="BT320" s="31">
        <v>10.640162999999998</v>
      </c>
      <c r="BU320" s="31">
        <v>1.3742540000000001</v>
      </c>
      <c r="BV320" s="31">
        <v>5.7558859999999994</v>
      </c>
      <c r="BW320" s="31">
        <v>1.1214900000000003</v>
      </c>
      <c r="BX320" s="27">
        <v>13.304213999999998</v>
      </c>
      <c r="BZ320" s="27">
        <v>20.307708999999999</v>
      </c>
      <c r="CB320" s="27">
        <v>34.077152999999996</v>
      </c>
      <c r="CD320" s="27">
        <v>40.826299999999996</v>
      </c>
      <c r="CE320" s="27">
        <v>42.972107000000001</v>
      </c>
      <c r="CF320" s="27">
        <v>40.590355000000002</v>
      </c>
      <c r="CG320" s="27">
        <v>34.077152999999996</v>
      </c>
      <c r="CI320" s="27">
        <v>21.767727999999998</v>
      </c>
      <c r="CJ320" s="27">
        <v>14.277077999999999</v>
      </c>
      <c r="CK320" s="27">
        <v>14.277077999999999</v>
      </c>
      <c r="CL320" s="27">
        <v>13.304213999999998</v>
      </c>
    </row>
    <row r="321" spans="1:90" ht="16.5" customHeight="1" x14ac:dyDescent="0.25">
      <c r="A321" s="50"/>
      <c r="B321" s="27" t="s">
        <v>107</v>
      </c>
      <c r="C321" s="51">
        <v>0</v>
      </c>
      <c r="D321" s="52" t="s">
        <v>34</v>
      </c>
      <c r="E321" s="53">
        <v>329</v>
      </c>
      <c r="F321" s="53"/>
      <c r="G321" s="53">
        <v>306.45433200000002</v>
      </c>
      <c r="H321" s="53">
        <v>195.27457000000001</v>
      </c>
      <c r="I321" s="28" t="s">
        <v>58</v>
      </c>
      <c r="J321" s="47" t="s">
        <v>58</v>
      </c>
      <c r="K321" s="53">
        <v>64.3</v>
      </c>
      <c r="L321" s="53" t="s">
        <v>58</v>
      </c>
      <c r="M321" s="53">
        <v>58.535296000000002</v>
      </c>
      <c r="N321" s="53">
        <v>37.762710999999996</v>
      </c>
      <c r="O321" s="28" t="s">
        <v>58</v>
      </c>
      <c r="P321" s="47" t="s">
        <v>58</v>
      </c>
      <c r="Q321" s="53">
        <v>34.6</v>
      </c>
      <c r="R321" s="53" t="s">
        <v>58</v>
      </c>
      <c r="S321" s="53">
        <v>33.743456999999999</v>
      </c>
      <c r="T321" s="53">
        <v>18.382297000000001</v>
      </c>
      <c r="U321" s="28" t="s">
        <v>58</v>
      </c>
      <c r="V321" s="29" t="s">
        <v>58</v>
      </c>
      <c r="W321" s="27"/>
      <c r="X321" s="27" t="s">
        <v>81</v>
      </c>
      <c r="Y321" s="27"/>
      <c r="Z321" s="27"/>
      <c r="AA321" s="30">
        <v>1062</v>
      </c>
      <c r="AB321" s="31"/>
      <c r="AC321" s="31">
        <v>346.99856199999999</v>
      </c>
      <c r="AD321" s="31">
        <v>265.28804599999989</v>
      </c>
      <c r="AE321" s="31">
        <v>232.77502000000001</v>
      </c>
      <c r="AF321" s="31"/>
      <c r="AG321" s="31">
        <v>75.598793999999998</v>
      </c>
      <c r="AH321" s="31"/>
      <c r="AI321" s="31">
        <v>62.532314</v>
      </c>
      <c r="AJ321" s="31">
        <v>55.797427999999996</v>
      </c>
      <c r="AK321" s="31">
        <v>44.894191999999997</v>
      </c>
      <c r="AL321" s="31">
        <v>35.557839999999999</v>
      </c>
      <c r="AM321" s="31"/>
      <c r="AN321" s="31">
        <v>54.340874999999997</v>
      </c>
      <c r="AO321" s="31"/>
      <c r="AP321" s="31">
        <v>43.059705999999998</v>
      </c>
      <c r="AQ321" s="31">
        <v>39.104146999999983</v>
      </c>
      <c r="AR321" s="31">
        <v>31.091653000000001</v>
      </c>
      <c r="AS321" s="31">
        <v>24.225724</v>
      </c>
      <c r="AT321" s="31"/>
      <c r="AU321" s="31">
        <v>75.086103999999992</v>
      </c>
      <c r="AV321" s="31"/>
      <c r="AW321" s="31">
        <v>58.535296000000002</v>
      </c>
      <c r="AX321" s="31">
        <v>53.592627999999984</v>
      </c>
      <c r="AY321" s="31">
        <v>44.29557800000002</v>
      </c>
      <c r="AZ321" s="31">
        <v>37.762710999999996</v>
      </c>
      <c r="BA321" s="31"/>
      <c r="BB321" s="31">
        <v>45.101723999999997</v>
      </c>
      <c r="BC321" s="31"/>
      <c r="BD321" s="31">
        <v>33.743456999999999</v>
      </c>
      <c r="BE321" s="31">
        <v>51.656077000000025</v>
      </c>
      <c r="BF321" s="31">
        <v>20.835169</v>
      </c>
      <c r="BG321" s="31">
        <v>18.382297000000001</v>
      </c>
      <c r="BH321" s="30">
        <v>152.29802699999999</v>
      </c>
      <c r="BI321" s="30">
        <v>309.85248899999999</v>
      </c>
      <c r="BJ321" s="30">
        <v>337.52989800000006</v>
      </c>
      <c r="BK321" s="30">
        <v>337.98812500000003</v>
      </c>
      <c r="BL321" s="30">
        <v>329.64132600000005</v>
      </c>
      <c r="BM321" s="30"/>
      <c r="BN321" s="30">
        <v>140.041</v>
      </c>
      <c r="BO321" s="30">
        <v>244.547022</v>
      </c>
      <c r="BP321" s="30">
        <v>235.57311000000001</v>
      </c>
      <c r="BQ321" s="30">
        <v>332.45967100000001</v>
      </c>
      <c r="BR321" s="30">
        <v>363.02191299999998</v>
      </c>
      <c r="BS321" s="30"/>
      <c r="BT321" s="31">
        <v>137.41092500000002</v>
      </c>
      <c r="BU321" s="31">
        <v>29.869437000000008</v>
      </c>
      <c r="BV321" s="31">
        <v>22.958162000000009</v>
      </c>
      <c r="BW321" s="31">
        <v>25.267775</v>
      </c>
      <c r="BX321" s="27">
        <v>144.216375</v>
      </c>
      <c r="BZ321" s="27">
        <v>172.97431</v>
      </c>
      <c r="CB321" s="27">
        <v>94.325725999999989</v>
      </c>
      <c r="CD321" s="27">
        <v>124.61700000000002</v>
      </c>
      <c r="CE321" s="27">
        <v>117.59297000000002</v>
      </c>
      <c r="CF321" s="27">
        <v>93.321158999999994</v>
      </c>
      <c r="CG321" s="27">
        <v>94.325725999999989</v>
      </c>
      <c r="CI321" s="27">
        <v>194.18621300000001</v>
      </c>
      <c r="CJ321" s="27">
        <v>158.642516</v>
      </c>
      <c r="CK321" s="27">
        <v>158.642516</v>
      </c>
      <c r="CL321" s="27">
        <v>144.216375</v>
      </c>
    </row>
    <row r="322" spans="1:90" ht="16.5" customHeight="1" x14ac:dyDescent="0.25">
      <c r="A322" s="50"/>
      <c r="B322" s="27" t="s">
        <v>108</v>
      </c>
      <c r="C322" s="51">
        <v>0</v>
      </c>
      <c r="D322" s="52" t="s">
        <v>34</v>
      </c>
      <c r="E322" s="53">
        <v>570</v>
      </c>
      <c r="F322" s="53"/>
      <c r="G322" s="53">
        <v>452.08400000000006</v>
      </c>
      <c r="H322" s="53">
        <v>367.72516999999999</v>
      </c>
      <c r="I322" s="28" t="s">
        <v>58</v>
      </c>
      <c r="J322" s="47" t="s">
        <v>58</v>
      </c>
      <c r="K322" s="53">
        <v>171</v>
      </c>
      <c r="L322" s="53" t="s">
        <v>58</v>
      </c>
      <c r="M322" s="53">
        <v>141.767</v>
      </c>
      <c r="N322" s="53">
        <v>157.854692</v>
      </c>
      <c r="O322" s="28" t="s">
        <v>58</v>
      </c>
      <c r="P322" s="47" t="s">
        <v>58</v>
      </c>
      <c r="Q322" s="53">
        <v>255</v>
      </c>
      <c r="R322" s="53" t="s">
        <v>58</v>
      </c>
      <c r="S322" s="53">
        <v>61.963000000000001</v>
      </c>
      <c r="T322" s="53">
        <v>146.81811099999999</v>
      </c>
      <c r="U322" s="28" t="s">
        <v>58</v>
      </c>
      <c r="V322" s="29" t="s">
        <v>58</v>
      </c>
      <c r="W322" s="27"/>
      <c r="X322" s="27" t="s">
        <v>81</v>
      </c>
      <c r="Y322" s="27"/>
      <c r="Z322" s="27"/>
      <c r="AA322" s="30">
        <v>8275</v>
      </c>
      <c r="AB322" s="31"/>
      <c r="AC322" s="31">
        <v>636.85592699999995</v>
      </c>
      <c r="AD322" s="31">
        <v>521.85552100000007</v>
      </c>
      <c r="AE322" s="31">
        <v>382.76455199999998</v>
      </c>
      <c r="AF322" s="31"/>
      <c r="AG322" s="31">
        <v>506.64572399999997</v>
      </c>
      <c r="AH322" s="31"/>
      <c r="AI322" s="31">
        <v>354.13600000000002</v>
      </c>
      <c r="AJ322" s="31">
        <v>396.26092999999992</v>
      </c>
      <c r="AK322" s="31">
        <v>275.93134600000002</v>
      </c>
      <c r="AL322" s="31">
        <v>298.11158799999998</v>
      </c>
      <c r="AM322" s="31"/>
      <c r="AN322" s="31">
        <v>216.667822</v>
      </c>
      <c r="AO322" s="31"/>
      <c r="AP322" s="31">
        <v>102.26600000000001</v>
      </c>
      <c r="AQ322" s="31">
        <v>67.302436</v>
      </c>
      <c r="AR322" s="31">
        <v>91.412741999999994</v>
      </c>
      <c r="AS322" s="31">
        <v>129.483034</v>
      </c>
      <c r="AT322" s="31"/>
      <c r="AU322" s="31">
        <v>271.46169199999997</v>
      </c>
      <c r="AV322" s="31"/>
      <c r="AW322" s="31">
        <v>141.767</v>
      </c>
      <c r="AX322" s="31">
        <v>99.377511999999996</v>
      </c>
      <c r="AY322" s="31">
        <v>122.17879599999998</v>
      </c>
      <c r="AZ322" s="31">
        <v>157.854692</v>
      </c>
      <c r="BA322" s="31"/>
      <c r="BB322" s="31">
        <v>239.41702099999998</v>
      </c>
      <c r="BC322" s="31"/>
      <c r="BD322" s="31">
        <v>61.963000000000001</v>
      </c>
      <c r="BE322" s="31">
        <v>62.832506999999964</v>
      </c>
      <c r="BF322" s="31">
        <v>113.422472</v>
      </c>
      <c r="BG322" s="31">
        <v>146.81811099999999</v>
      </c>
      <c r="BH322" s="30">
        <v>-139.9341</v>
      </c>
      <c r="BI322" s="30">
        <v>-87.07803100000001</v>
      </c>
      <c r="BJ322" s="30">
        <v>-129.79791799999998</v>
      </c>
      <c r="BK322" s="30">
        <v>-386.63400000000001</v>
      </c>
      <c r="BL322" s="30">
        <v>-383.84899999999999</v>
      </c>
      <c r="BM322" s="30"/>
      <c r="BN322" s="30">
        <v>604.28890799999999</v>
      </c>
      <c r="BO322" s="30">
        <v>984.76273200000003</v>
      </c>
      <c r="BP322" s="30">
        <v>1095.3619269999999</v>
      </c>
      <c r="BQ322" s="30">
        <v>1198.825</v>
      </c>
      <c r="BR322" s="30">
        <v>1283.6980000000001</v>
      </c>
      <c r="BS322" s="30"/>
      <c r="BT322" s="31">
        <v>280.57007999999996</v>
      </c>
      <c r="BU322" s="31">
        <v>67.470635000000001</v>
      </c>
      <c r="BV322" s="31">
        <v>52.130490999999992</v>
      </c>
      <c r="BW322" s="31">
        <v>42.060432999999996</v>
      </c>
      <c r="BX322" s="27">
        <v>422.48245599999996</v>
      </c>
      <c r="BZ322" s="27">
        <v>493.01799999999997</v>
      </c>
      <c r="CB322" s="27">
        <v>384.25559199999998</v>
      </c>
      <c r="CD322" s="27">
        <v>385.03600000000006</v>
      </c>
      <c r="CE322" s="27">
        <v>415.67200000000003</v>
      </c>
      <c r="CF322" s="27">
        <v>449.14125900000005</v>
      </c>
      <c r="CG322" s="27">
        <v>384.25559199999998</v>
      </c>
      <c r="CI322" s="27">
        <v>521.178</v>
      </c>
      <c r="CJ322" s="27">
        <v>477.19061699999997</v>
      </c>
      <c r="CK322" s="27">
        <v>477.19061699999997</v>
      </c>
      <c r="CL322" s="27">
        <v>422.48245599999996</v>
      </c>
    </row>
    <row r="323" spans="1:90" ht="16.5" customHeight="1" x14ac:dyDescent="0.25">
      <c r="A323" s="50"/>
      <c r="B323" s="27" t="s">
        <v>391</v>
      </c>
      <c r="C323" s="51" t="s">
        <v>79</v>
      </c>
      <c r="D323" s="52" t="s">
        <v>34</v>
      </c>
      <c r="E323" s="53" t="s">
        <v>58</v>
      </c>
      <c r="F323" s="53"/>
      <c r="G323" s="53">
        <v>75.611296999999993</v>
      </c>
      <c r="H323" s="53">
        <v>56.385033</v>
      </c>
      <c r="I323" s="28" t="s">
        <v>58</v>
      </c>
      <c r="J323" s="47" t="s">
        <v>58</v>
      </c>
      <c r="K323" s="53" t="s">
        <v>58</v>
      </c>
      <c r="L323" s="53" t="s">
        <v>58</v>
      </c>
      <c r="M323" s="53">
        <v>11.331681</v>
      </c>
      <c r="N323" s="53">
        <v>8.6532449999999983</v>
      </c>
      <c r="O323" s="28" t="s">
        <v>58</v>
      </c>
      <c r="P323" s="47" t="s">
        <v>58</v>
      </c>
      <c r="Q323" s="53" t="s">
        <v>58</v>
      </c>
      <c r="R323" s="53" t="s">
        <v>58</v>
      </c>
      <c r="S323" s="53">
        <v>9.0854649999999992</v>
      </c>
      <c r="T323" s="53">
        <v>1.6589309999999999</v>
      </c>
      <c r="U323" s="28" t="s">
        <v>58</v>
      </c>
      <c r="V323" s="29" t="s">
        <v>58</v>
      </c>
      <c r="W323" s="27"/>
      <c r="X323" s="27" t="s">
        <v>81</v>
      </c>
      <c r="Y323" s="27"/>
      <c r="Z323" s="27"/>
      <c r="AA323" s="30">
        <v>1468.6</v>
      </c>
      <c r="AB323" s="31"/>
      <c r="AC323" s="31">
        <v>114.39495499999998</v>
      </c>
      <c r="AD323" s="31">
        <v>66.559218999999985</v>
      </c>
      <c r="AE323" s="31">
        <v>54.789166999999999</v>
      </c>
      <c r="AF323" s="31"/>
      <c r="AG323" s="31">
        <v>44.555289000000002</v>
      </c>
      <c r="AH323" s="31"/>
      <c r="AI323" s="31">
        <v>23.848554</v>
      </c>
      <c r="AJ323" s="31">
        <v>16.078884000000002</v>
      </c>
      <c r="AK323" s="31">
        <v>28.096153999999999</v>
      </c>
      <c r="AL323" s="31">
        <v>16.86431</v>
      </c>
      <c r="AM323" s="31"/>
      <c r="AN323" s="31">
        <v>27.6372</v>
      </c>
      <c r="AO323" s="31"/>
      <c r="AP323" s="31">
        <v>8.7927090000000003</v>
      </c>
      <c r="AQ323" s="31">
        <v>6.460166000000001</v>
      </c>
      <c r="AR323" s="31">
        <v>18.197610999999998</v>
      </c>
      <c r="AS323" s="31">
        <v>6.5711250000000003</v>
      </c>
      <c r="AT323" s="31"/>
      <c r="AU323" s="31">
        <v>31.746836999999999</v>
      </c>
      <c r="AV323" s="31"/>
      <c r="AW323" s="31">
        <v>11.331681</v>
      </c>
      <c r="AX323" s="31">
        <v>7.9081839999999994</v>
      </c>
      <c r="AY323" s="31">
        <v>20.164003000000001</v>
      </c>
      <c r="AZ323" s="31">
        <v>8.6532449999999983</v>
      </c>
      <c r="BA323" s="31"/>
      <c r="BB323" s="31">
        <v>13.075889</v>
      </c>
      <c r="BC323" s="31"/>
      <c r="BD323" s="31">
        <v>9.0854649999999992</v>
      </c>
      <c r="BE323" s="31">
        <v>70.544202999999996</v>
      </c>
      <c r="BF323" s="31">
        <v>12.573983</v>
      </c>
      <c r="BG323" s="31">
        <v>1.6589309999999999</v>
      </c>
      <c r="BH323" s="30">
        <v>49.953491999999997</v>
      </c>
      <c r="BI323" s="30">
        <v>92.591041999999987</v>
      </c>
      <c r="BJ323" s="30">
        <v>92.717395999999994</v>
      </c>
      <c r="BK323" s="30">
        <v>98.292352999999977</v>
      </c>
      <c r="BL323" s="30">
        <v>111.17017199999998</v>
      </c>
      <c r="BM323" s="30"/>
      <c r="BN323" s="30">
        <v>106.64987499999999</v>
      </c>
      <c r="BO323" s="30">
        <v>180.379369</v>
      </c>
      <c r="BP323" s="30">
        <v>193.455804</v>
      </c>
      <c r="BQ323" s="30">
        <v>330.751621</v>
      </c>
      <c r="BR323" s="30">
        <v>332.24032199999999</v>
      </c>
      <c r="BS323" s="30"/>
      <c r="BT323" s="31">
        <v>41.673300999999995</v>
      </c>
      <c r="BU323" s="31">
        <v>13.056721000000001</v>
      </c>
      <c r="BV323" s="31">
        <v>14.757173000000002</v>
      </c>
      <c r="BW323" s="31">
        <v>11.102878</v>
      </c>
      <c r="BX323" s="27">
        <v>54.395386999999999</v>
      </c>
      <c r="BZ323" s="27">
        <v>59.819023999999999</v>
      </c>
      <c r="CB323" s="27">
        <v>37.316411000000002</v>
      </c>
      <c r="CD323" s="27">
        <v>93.862582000000003</v>
      </c>
      <c r="CE323" s="27">
        <v>96.194074999999998</v>
      </c>
      <c r="CF323" s="27">
        <v>40.416352000000003</v>
      </c>
      <c r="CG323" s="27">
        <v>37.316411000000002</v>
      </c>
      <c r="CI323" s="27">
        <v>48.057113000000008</v>
      </c>
      <c r="CJ323" s="27">
        <v>61.502669000000004</v>
      </c>
      <c r="CK323" s="27">
        <v>61.502669000000004</v>
      </c>
      <c r="CL323" s="27">
        <v>54.395386999999999</v>
      </c>
    </row>
    <row r="324" spans="1:90" ht="16.5" customHeight="1" x14ac:dyDescent="0.25">
      <c r="A324" s="50"/>
      <c r="B324" s="27" t="s">
        <v>392</v>
      </c>
      <c r="C324" s="51" t="s">
        <v>79</v>
      </c>
      <c r="D324" s="52" t="s">
        <v>34</v>
      </c>
      <c r="E324" s="53" t="s">
        <v>58</v>
      </c>
      <c r="F324" s="53"/>
      <c r="G324" s="53">
        <v>1.1925410000000001</v>
      </c>
      <c r="H324" s="53">
        <v>1.196315</v>
      </c>
      <c r="I324" s="28" t="s">
        <v>58</v>
      </c>
      <c r="J324" s="47" t="s">
        <v>58</v>
      </c>
      <c r="K324" s="53" t="s">
        <v>58</v>
      </c>
      <c r="L324" s="53" t="s">
        <v>58</v>
      </c>
      <c r="M324" s="53">
        <v>-0.87756699999999999</v>
      </c>
      <c r="N324" s="53">
        <v>3.7783000000000011E-2</v>
      </c>
      <c r="O324" s="28" t="s">
        <v>58</v>
      </c>
      <c r="P324" s="47" t="s">
        <v>58</v>
      </c>
      <c r="Q324" s="53" t="s">
        <v>58</v>
      </c>
      <c r="R324" s="53" t="s">
        <v>58</v>
      </c>
      <c r="S324" s="53">
        <v>1.106142</v>
      </c>
      <c r="T324" s="53">
        <v>13.64921</v>
      </c>
      <c r="U324" s="28" t="s">
        <v>58</v>
      </c>
      <c r="V324" s="29" t="s">
        <v>58</v>
      </c>
      <c r="W324" s="27"/>
      <c r="X324" s="27" t="s">
        <v>81</v>
      </c>
      <c r="Y324" s="27"/>
      <c r="Z324" s="27"/>
      <c r="AA324" s="30">
        <v>3066.6380159999999</v>
      </c>
      <c r="AB324" s="31"/>
      <c r="AC324" s="31">
        <v>2.3794840000000002</v>
      </c>
      <c r="AD324" s="31">
        <v>1.2094620000000003</v>
      </c>
      <c r="AE324" s="31">
        <v>1.2094609999999999</v>
      </c>
      <c r="AF324" s="31"/>
      <c r="AG324" s="31">
        <v>1.2806930000000001</v>
      </c>
      <c r="AH324" s="31"/>
      <c r="AI324" s="31">
        <v>0.177096</v>
      </c>
      <c r="AJ324" s="31">
        <v>0.68801800000000024</v>
      </c>
      <c r="AK324" s="31">
        <v>0.66646000000000005</v>
      </c>
      <c r="AL324" s="31">
        <v>0.65204899999999999</v>
      </c>
      <c r="AM324" s="31"/>
      <c r="AN324" s="31">
        <v>-0.989533</v>
      </c>
      <c r="AO324" s="31"/>
      <c r="AP324" s="31">
        <v>-1.3779399999999999</v>
      </c>
      <c r="AQ324" s="31">
        <v>-1.6213149999999998</v>
      </c>
      <c r="AR324" s="31">
        <v>-0.28706399999999999</v>
      </c>
      <c r="AS324" s="31">
        <v>-0.46934799999999999</v>
      </c>
      <c r="AT324" s="31"/>
      <c r="AU324" s="31">
        <v>3.5530999999999979E-2</v>
      </c>
      <c r="AV324" s="31"/>
      <c r="AW324" s="31">
        <v>-0.87756699999999999</v>
      </c>
      <c r="AX324" s="31">
        <v>-1.1196009999999998</v>
      </c>
      <c r="AY324" s="31">
        <v>0.2184600000000001</v>
      </c>
      <c r="AZ324" s="31">
        <v>3.7783000000000011E-2</v>
      </c>
      <c r="BA324" s="31"/>
      <c r="BB324" s="31">
        <v>28.438917000000004</v>
      </c>
      <c r="BC324" s="31"/>
      <c r="BD324" s="31">
        <v>1.106142</v>
      </c>
      <c r="BE324" s="31">
        <v>0.98367499999999808</v>
      </c>
      <c r="BF324" s="31">
        <v>12.502651999999999</v>
      </c>
      <c r="BG324" s="31">
        <v>13.64921</v>
      </c>
      <c r="BH324" s="30">
        <v>-126.581757</v>
      </c>
      <c r="BI324" s="30">
        <v>-130.392897</v>
      </c>
      <c r="BJ324" s="30">
        <v>-120.418193</v>
      </c>
      <c r="BK324" s="30">
        <v>-97.621409999999997</v>
      </c>
      <c r="BL324" s="30">
        <v>-83.987581000000006</v>
      </c>
      <c r="BM324" s="30"/>
      <c r="BN324" s="30">
        <v>117.817145</v>
      </c>
      <c r="BO324" s="30">
        <v>177.32705000000001</v>
      </c>
      <c r="BP324" s="30">
        <v>189.83062200000001</v>
      </c>
      <c r="BQ324" s="30">
        <v>190.82020900000001</v>
      </c>
      <c r="BR324" s="30">
        <v>192.02937</v>
      </c>
      <c r="BS324" s="30"/>
      <c r="BT324" s="31">
        <v>1.2286700000000002</v>
      </c>
      <c r="BU324" s="31">
        <v>0.46295799999999993</v>
      </c>
      <c r="BV324" s="31">
        <v>-0.22011800000000015</v>
      </c>
      <c r="BW324" s="31">
        <v>0.44143899999999986</v>
      </c>
      <c r="BX324" s="27">
        <v>0.68741399999999997</v>
      </c>
      <c r="BZ324" s="27">
        <v>-0.86560999999999977</v>
      </c>
      <c r="CB324" s="27">
        <v>58.824478000000013</v>
      </c>
      <c r="CD324" s="27">
        <v>28.241678999999998</v>
      </c>
      <c r="CE324" s="27">
        <v>41.925243999999999</v>
      </c>
      <c r="CF324" s="27">
        <v>66.487266000000005</v>
      </c>
      <c r="CG324" s="27">
        <v>58.824478000000013</v>
      </c>
      <c r="CI324" s="27">
        <v>-1.7409249999999994</v>
      </c>
      <c r="CJ324" s="27">
        <v>0.44291600000000031</v>
      </c>
      <c r="CK324" s="27">
        <v>0.44291600000000031</v>
      </c>
      <c r="CL324" s="27">
        <v>0.68741399999999997</v>
      </c>
    </row>
    <row r="325" spans="1:90" ht="16.5" customHeight="1" x14ac:dyDescent="0.25">
      <c r="A325" s="50"/>
      <c r="B325" s="27" t="s">
        <v>393</v>
      </c>
      <c r="C325" s="51" t="s">
        <v>79</v>
      </c>
      <c r="D325" s="52" t="s">
        <v>34</v>
      </c>
      <c r="E325" s="53" t="s">
        <v>58</v>
      </c>
      <c r="F325" s="53"/>
      <c r="G325" s="53">
        <v>52.957898999999998</v>
      </c>
      <c r="H325" s="53"/>
      <c r="I325" s="28" t="s">
        <v>58</v>
      </c>
      <c r="J325" s="47" t="s">
        <v>58</v>
      </c>
      <c r="K325" s="53" t="s">
        <v>58</v>
      </c>
      <c r="L325" s="53" t="s">
        <v>58</v>
      </c>
      <c r="M325" s="53">
        <v>26.236722999999998</v>
      </c>
      <c r="N325" s="53" t="s">
        <v>58</v>
      </c>
      <c r="O325" s="28" t="s">
        <v>58</v>
      </c>
      <c r="P325" s="47" t="s">
        <v>58</v>
      </c>
      <c r="Q325" s="53" t="s">
        <v>58</v>
      </c>
      <c r="R325" s="53" t="s">
        <v>58</v>
      </c>
      <c r="S325" s="53">
        <v>20.325496000000001</v>
      </c>
      <c r="T325" s="53" t="s">
        <v>58</v>
      </c>
      <c r="U325" s="28" t="s">
        <v>58</v>
      </c>
      <c r="V325" s="29" t="s">
        <v>58</v>
      </c>
      <c r="W325" s="27"/>
      <c r="X325" s="27" t="s">
        <v>81</v>
      </c>
      <c r="Y325" s="27"/>
      <c r="Z325" s="27"/>
      <c r="AA325" s="30">
        <v>2165</v>
      </c>
      <c r="AB325" s="31"/>
      <c r="AC325" s="31"/>
      <c r="AD325" s="31">
        <v>62.857312000000007</v>
      </c>
      <c r="AE325" s="31"/>
      <c r="AF325" s="31"/>
      <c r="AG325" s="31"/>
      <c r="AH325" s="31"/>
      <c r="AI325" s="31">
        <v>37.521622000000001</v>
      </c>
      <c r="AJ325" s="31">
        <v>44.624686999999994</v>
      </c>
      <c r="AK325" s="31"/>
      <c r="AL325" s="31"/>
      <c r="AM325" s="31"/>
      <c r="AN325" s="31"/>
      <c r="AO325" s="31"/>
      <c r="AP325" s="31">
        <v>23.290315</v>
      </c>
      <c r="AQ325" s="31">
        <v>32.962343000000004</v>
      </c>
      <c r="AR325" s="31"/>
      <c r="AS325" s="31"/>
      <c r="AT325" s="31"/>
      <c r="AU325" s="31"/>
      <c r="AV325" s="31"/>
      <c r="AW325" s="31">
        <v>26.236722999999998</v>
      </c>
      <c r="AX325" s="31">
        <v>35.931371000000006</v>
      </c>
      <c r="AY325" s="31"/>
      <c r="AZ325" s="31"/>
      <c r="BA325" s="31"/>
      <c r="BB325" s="31"/>
      <c r="BC325" s="31"/>
      <c r="BD325" s="31">
        <v>20.325496000000001</v>
      </c>
      <c r="BE325" s="31">
        <v>27.336228000000006</v>
      </c>
      <c r="BF325" s="31"/>
      <c r="BG325" s="31"/>
      <c r="BH325" s="30"/>
      <c r="BI325" s="30"/>
      <c r="BJ325" s="30">
        <v>-76.336696000000003</v>
      </c>
      <c r="BK325" s="30">
        <v>-84.097507000000007</v>
      </c>
      <c r="BL325" s="30">
        <v>-123.49123299999999</v>
      </c>
      <c r="BM325" s="30"/>
      <c r="BN325" s="30"/>
      <c r="BO325" s="30"/>
      <c r="BP325" s="30">
        <v>140.630326</v>
      </c>
      <c r="BQ325" s="30">
        <v>170.302222</v>
      </c>
      <c r="BR325" s="30">
        <v>192.43907300000001</v>
      </c>
      <c r="BS325" s="30"/>
      <c r="BT325" s="31">
        <v>49.488282999999996</v>
      </c>
      <c r="BU325" s="31"/>
      <c r="BV325" s="31"/>
      <c r="BW325" s="31"/>
      <c r="BZ325" s="27">
        <v>108.132488</v>
      </c>
      <c r="CD325" s="27">
        <v>95.889584000000013</v>
      </c>
      <c r="CE325" s="27">
        <v>97.447472000000005</v>
      </c>
      <c r="CF325" s="27">
        <v>107.37086500000001</v>
      </c>
      <c r="CI325" s="27">
        <v>110.38570799999999</v>
      </c>
      <c r="CJ325" s="27">
        <v>102.17043700000001</v>
      </c>
      <c r="CK325" s="27">
        <v>102.17043700000001</v>
      </c>
    </row>
    <row r="326" spans="1:90" ht="16.5" customHeight="1" x14ac:dyDescent="0.25">
      <c r="A326" s="50"/>
      <c r="B326" s="27" t="s">
        <v>394</v>
      </c>
      <c r="C326" s="51" t="s">
        <v>79</v>
      </c>
      <c r="D326" s="52" t="s">
        <v>34</v>
      </c>
      <c r="E326" s="53" t="s">
        <v>58</v>
      </c>
      <c r="F326" s="53"/>
      <c r="G326" s="53">
        <v>123.81554800000001</v>
      </c>
      <c r="H326" s="53">
        <v>166.66300000000001</v>
      </c>
      <c r="I326" s="28" t="s">
        <v>58</v>
      </c>
      <c r="J326" s="47" t="s">
        <v>58</v>
      </c>
      <c r="K326" s="53" t="s">
        <v>58</v>
      </c>
      <c r="L326" s="53" t="s">
        <v>58</v>
      </c>
      <c r="M326" s="53">
        <v>65.554914999999994</v>
      </c>
      <c r="N326" s="53">
        <v>117.32018299999999</v>
      </c>
      <c r="O326" s="28" t="s">
        <v>58</v>
      </c>
      <c r="P326" s="47" t="s">
        <v>58</v>
      </c>
      <c r="Q326" s="53" t="s">
        <v>58</v>
      </c>
      <c r="R326" s="53" t="s">
        <v>58</v>
      </c>
      <c r="S326" s="53">
        <v>576.59936600000003</v>
      </c>
      <c r="T326" s="53">
        <v>195.049813</v>
      </c>
      <c r="U326" s="28" t="s">
        <v>58</v>
      </c>
      <c r="V326" s="29" t="s">
        <v>58</v>
      </c>
      <c r="W326" s="27"/>
      <c r="X326" s="27" t="s">
        <v>81</v>
      </c>
      <c r="Y326" s="27"/>
      <c r="Z326" s="27"/>
      <c r="AA326" s="30">
        <v>22283.5</v>
      </c>
      <c r="AB326" s="31"/>
      <c r="AC326" s="31">
        <v>274.41490099999999</v>
      </c>
      <c r="AD326" s="31">
        <v>134.97192400000006</v>
      </c>
      <c r="AE326" s="31">
        <v>244.829353</v>
      </c>
      <c r="AF326" s="31"/>
      <c r="AG326" s="31">
        <v>124.83116099999998</v>
      </c>
      <c r="AH326" s="31"/>
      <c r="AI326" s="31">
        <v>36.557355000000001</v>
      </c>
      <c r="AJ326" s="31">
        <v>51.214607999999998</v>
      </c>
      <c r="AK326" s="31">
        <v>116.40374300000001</v>
      </c>
      <c r="AL326" s="31">
        <v>93.658179000000004</v>
      </c>
      <c r="AM326" s="31"/>
      <c r="AN326" s="31">
        <v>115.33798999999999</v>
      </c>
      <c r="AO326" s="31"/>
      <c r="AP326" s="31">
        <v>22.132736000000001</v>
      </c>
      <c r="AQ326" s="31">
        <v>9.4553590000000156</v>
      </c>
      <c r="AR326" s="31">
        <v>110.375906</v>
      </c>
      <c r="AS326" s="31">
        <v>89.857757000000007</v>
      </c>
      <c r="AT326" s="31"/>
      <c r="AU326" s="31">
        <v>170.45479999999998</v>
      </c>
      <c r="AV326" s="31"/>
      <c r="AW326" s="31">
        <v>65.554914999999994</v>
      </c>
      <c r="AX326" s="31">
        <v>40.886920000000018</v>
      </c>
      <c r="AY326" s="31">
        <v>135.56274300000001</v>
      </c>
      <c r="AZ326" s="31">
        <v>117.32018299999999</v>
      </c>
      <c r="BA326" s="31"/>
      <c r="BB326" s="31">
        <v>289.63073800000001</v>
      </c>
      <c r="BC326" s="31"/>
      <c r="BD326" s="31">
        <v>576.59936600000003</v>
      </c>
      <c r="BE326" s="31">
        <v>187.75417099999999</v>
      </c>
      <c r="BF326" s="31">
        <v>156.73428999999999</v>
      </c>
      <c r="BG326" s="31">
        <v>195.049813</v>
      </c>
      <c r="BH326" s="30"/>
      <c r="BI326" s="30">
        <v>410.34922600000004</v>
      </c>
      <c r="BJ326" s="30">
        <v>436.06212800000014</v>
      </c>
      <c r="BK326" s="30">
        <v>441.7060919999999</v>
      </c>
      <c r="BL326" s="30">
        <v>729.32684899999992</v>
      </c>
      <c r="BM326" s="30"/>
      <c r="BN326" s="30"/>
      <c r="BO326" s="30">
        <v>4410.0338810000003</v>
      </c>
      <c r="BP326" s="30">
        <v>4446.8433709999999</v>
      </c>
      <c r="BQ326" s="30">
        <v>5967.7429160000002</v>
      </c>
      <c r="BR326" s="30">
        <v>6653.4391569999998</v>
      </c>
      <c r="BS326" s="30"/>
      <c r="BT326" s="31">
        <v>344.49681699999996</v>
      </c>
      <c r="BU326" s="31">
        <v>73.035284000000004</v>
      </c>
      <c r="BV326" s="31">
        <v>25.497852999999996</v>
      </c>
      <c r="BW326" s="31">
        <v>17.831881000000003</v>
      </c>
      <c r="BX326" s="27">
        <v>340.04148300000003</v>
      </c>
      <c r="BZ326" s="27">
        <v>346.90446300000002</v>
      </c>
      <c r="CB326" s="27">
        <v>620.58067500000004</v>
      </c>
      <c r="CD326" s="27">
        <v>1116.1376400000001</v>
      </c>
      <c r="CE326" s="27">
        <v>634.11919899999998</v>
      </c>
      <c r="CF326" s="27">
        <v>754.91864199999986</v>
      </c>
      <c r="CG326" s="27">
        <v>620.58067500000004</v>
      </c>
      <c r="CI326" s="27">
        <v>359.32476100000008</v>
      </c>
      <c r="CJ326" s="27">
        <v>402.56894200000005</v>
      </c>
      <c r="CK326" s="27">
        <v>402.56894200000005</v>
      </c>
      <c r="CL326" s="27">
        <v>340.04148300000003</v>
      </c>
    </row>
    <row r="327" spans="1:90" ht="16.5" customHeight="1" x14ac:dyDescent="0.25">
      <c r="A327" s="50"/>
      <c r="B327" s="27" t="s">
        <v>395</v>
      </c>
      <c r="C327" s="51" t="s">
        <v>79</v>
      </c>
      <c r="D327" s="52" t="s">
        <v>34</v>
      </c>
      <c r="E327" s="53" t="s">
        <v>58</v>
      </c>
      <c r="F327" s="53"/>
      <c r="G327" s="53">
        <v>116.371827</v>
      </c>
      <c r="H327" s="53">
        <v>66.969263999999995</v>
      </c>
      <c r="I327" s="28" t="s">
        <v>58</v>
      </c>
      <c r="J327" s="47" t="s">
        <v>58</v>
      </c>
      <c r="K327" s="53" t="s">
        <v>58</v>
      </c>
      <c r="L327" s="53" t="s">
        <v>58</v>
      </c>
      <c r="M327" s="53">
        <v>38.855630000000005</v>
      </c>
      <c r="N327" s="53">
        <v>20.568300000000001</v>
      </c>
      <c r="O327" s="28" t="s">
        <v>58</v>
      </c>
      <c r="P327" s="47" t="s">
        <v>58</v>
      </c>
      <c r="Q327" s="53" t="s">
        <v>58</v>
      </c>
      <c r="R327" s="53" t="s">
        <v>58</v>
      </c>
      <c r="S327" s="53">
        <v>17.722218000000002</v>
      </c>
      <c r="T327" s="53">
        <v>21.123244</v>
      </c>
      <c r="U327" s="28" t="s">
        <v>58</v>
      </c>
      <c r="V327" s="29" t="s">
        <v>58</v>
      </c>
      <c r="W327" s="27"/>
      <c r="X327" s="27" t="s">
        <v>81</v>
      </c>
      <c r="Y327" s="27"/>
      <c r="Z327" s="27"/>
      <c r="AA327" s="30">
        <v>2111.1999999999998</v>
      </c>
      <c r="AB327" s="31"/>
      <c r="AC327" s="31">
        <v>120.17089200000001</v>
      </c>
      <c r="AD327" s="31">
        <v>98.519834000000031</v>
      </c>
      <c r="AE327" s="31">
        <v>72.861137999999997</v>
      </c>
      <c r="AF327" s="31"/>
      <c r="AG327" s="31">
        <v>49.230778000000001</v>
      </c>
      <c r="AH327" s="31"/>
      <c r="AI327" s="31">
        <v>49.339810999999997</v>
      </c>
      <c r="AJ327" s="31">
        <v>40.239593000000013</v>
      </c>
      <c r="AK327" s="31">
        <v>33.246155999999999</v>
      </c>
      <c r="AL327" s="31">
        <v>26.489865999999999</v>
      </c>
      <c r="AM327" s="31"/>
      <c r="AN327" s="31">
        <v>38.386293999999999</v>
      </c>
      <c r="AO327" s="31"/>
      <c r="AP327" s="31">
        <v>38.563138000000002</v>
      </c>
      <c r="AQ327" s="31">
        <v>32.187723999999974</v>
      </c>
      <c r="AR327" s="31">
        <v>25.699693</v>
      </c>
      <c r="AS327" s="31">
        <v>20.367518</v>
      </c>
      <c r="AT327" s="31"/>
      <c r="AU327" s="31">
        <v>38.784844</v>
      </c>
      <c r="AV327" s="31"/>
      <c r="AW327" s="31">
        <v>38.855630000000005</v>
      </c>
      <c r="AX327" s="31">
        <v>32.432609999999976</v>
      </c>
      <c r="AY327" s="31">
        <v>25.918341000000005</v>
      </c>
      <c r="AZ327" s="31">
        <v>20.568300000000001</v>
      </c>
      <c r="BA327" s="31"/>
      <c r="BB327" s="31">
        <v>40.481619000000002</v>
      </c>
      <c r="BC327" s="31"/>
      <c r="BD327" s="31">
        <v>17.722218000000002</v>
      </c>
      <c r="BE327" s="31">
        <v>52.323458000000016</v>
      </c>
      <c r="BF327" s="31">
        <v>25.389499000000001</v>
      </c>
      <c r="BG327" s="31">
        <v>21.123244</v>
      </c>
      <c r="BH327" s="30"/>
      <c r="BI327" s="30">
        <v>-31.162138000000002</v>
      </c>
      <c r="BJ327" s="30">
        <v>-22.151277</v>
      </c>
      <c r="BK327" s="30">
        <v>-23.087868999999998</v>
      </c>
      <c r="BL327" s="30">
        <v>15.480093000000004</v>
      </c>
      <c r="BM327" s="30"/>
      <c r="BN327" s="30"/>
      <c r="BO327" s="30">
        <v>152.497195</v>
      </c>
      <c r="BP327" s="30">
        <v>177.021432</v>
      </c>
      <c r="BQ327" s="30">
        <v>228.33813000000001</v>
      </c>
      <c r="BR327" s="30">
        <v>242.68647799999999</v>
      </c>
      <c r="BS327" s="30"/>
      <c r="BT327" s="31">
        <v>50.662785000000014</v>
      </c>
      <c r="BU327" s="31">
        <v>8.3217409999999994</v>
      </c>
      <c r="BV327" s="31"/>
      <c r="BW327" s="31"/>
      <c r="BX327" s="27">
        <v>67.551078999999987</v>
      </c>
      <c r="BZ327" s="27">
        <v>97.135794999999973</v>
      </c>
      <c r="CB327" s="27">
        <v>80.971912000000003</v>
      </c>
      <c r="CD327" s="27">
        <v>116.55841900000001</v>
      </c>
      <c r="CE327" s="27">
        <v>118.19457600000001</v>
      </c>
      <c r="CF327" s="27">
        <v>94.438886999999994</v>
      </c>
      <c r="CG327" s="27">
        <v>80.971912000000003</v>
      </c>
      <c r="CI327" s="27">
        <v>117.77488099999997</v>
      </c>
      <c r="CJ327" s="27">
        <v>85.147679000000011</v>
      </c>
      <c r="CK327" s="27">
        <v>85.147679000000011</v>
      </c>
      <c r="CL327" s="27">
        <v>67.551078999999987</v>
      </c>
    </row>
    <row r="328" spans="1:90" ht="16.5" customHeight="1" x14ac:dyDescent="0.25">
      <c r="A328" s="50"/>
      <c r="B328" s="27" t="s">
        <v>396</v>
      </c>
      <c r="C328" s="51" t="s">
        <v>79</v>
      </c>
      <c r="D328" s="52" t="s">
        <v>34</v>
      </c>
      <c r="E328" s="53" t="s">
        <v>58</v>
      </c>
      <c r="F328" s="53"/>
      <c r="G328" s="53">
        <v>105.58876100000001</v>
      </c>
      <c r="H328" s="53">
        <v>67.691704999999999</v>
      </c>
      <c r="I328" s="28" t="s">
        <v>58</v>
      </c>
      <c r="J328" s="47" t="s">
        <v>58</v>
      </c>
      <c r="K328" s="53" t="s">
        <v>58</v>
      </c>
      <c r="L328" s="53" t="s">
        <v>58</v>
      </c>
      <c r="M328" s="53">
        <v>26.833603000000004</v>
      </c>
      <c r="N328" s="53">
        <v>35.391154999999998</v>
      </c>
      <c r="O328" s="28" t="s">
        <v>58</v>
      </c>
      <c r="P328" s="47" t="s">
        <v>58</v>
      </c>
      <c r="Q328" s="53" t="s">
        <v>58</v>
      </c>
      <c r="R328" s="53" t="s">
        <v>58</v>
      </c>
      <c r="S328" s="53">
        <v>31.168022000000001</v>
      </c>
      <c r="T328" s="53">
        <v>-2.0031780000000001</v>
      </c>
      <c r="U328" s="28" t="s">
        <v>58</v>
      </c>
      <c r="V328" s="29" t="s">
        <v>58</v>
      </c>
      <c r="W328" s="27"/>
      <c r="X328" s="27" t="s">
        <v>81</v>
      </c>
      <c r="Y328" s="27"/>
      <c r="Z328" s="27"/>
      <c r="AA328" s="30">
        <v>1118</v>
      </c>
      <c r="AB328" s="31"/>
      <c r="AC328" s="31">
        <v>105.108577</v>
      </c>
      <c r="AD328" s="31">
        <v>65.964522999999986</v>
      </c>
      <c r="AE328" s="31">
        <v>59.303395999999999</v>
      </c>
      <c r="AF328" s="31"/>
      <c r="AG328" s="31">
        <v>56.654662999999999</v>
      </c>
      <c r="AH328" s="31"/>
      <c r="AI328" s="31">
        <v>35.874844000000003</v>
      </c>
      <c r="AJ328" s="31">
        <v>35.938728000000026</v>
      </c>
      <c r="AK328" s="31">
        <v>32.018903000000002</v>
      </c>
      <c r="AL328" s="31">
        <v>37.540750000000003</v>
      </c>
      <c r="AM328" s="31"/>
      <c r="AN328" s="31">
        <v>40.717782999999997</v>
      </c>
      <c r="AO328" s="31"/>
      <c r="AP328" s="31">
        <v>20.430568000000001</v>
      </c>
      <c r="AQ328" s="31">
        <v>23.065552000000004</v>
      </c>
      <c r="AR328" s="31">
        <v>22.533923999999999</v>
      </c>
      <c r="AS328" s="31">
        <v>30.988985</v>
      </c>
      <c r="AT328" s="31"/>
      <c r="AU328" s="31">
        <v>48.832163999999999</v>
      </c>
      <c r="AV328" s="31"/>
      <c r="AW328" s="31">
        <v>26.833603000000004</v>
      </c>
      <c r="AX328" s="31">
        <v>28.556563000000004</v>
      </c>
      <c r="AY328" s="31">
        <v>25.765766000000006</v>
      </c>
      <c r="AZ328" s="31">
        <v>35.391154999999998</v>
      </c>
      <c r="BA328" s="31"/>
      <c r="BB328" s="31">
        <v>8.3862590000000008</v>
      </c>
      <c r="BC328" s="31"/>
      <c r="BD328" s="31">
        <v>31.168022000000001</v>
      </c>
      <c r="BE328" s="31">
        <v>37.321731</v>
      </c>
      <c r="BF328" s="31">
        <v>20.311546</v>
      </c>
      <c r="BG328" s="31">
        <v>-2.0031780000000001</v>
      </c>
      <c r="BH328" s="30">
        <v>17.812259000000001</v>
      </c>
      <c r="BI328" s="30">
        <v>15.622737999999998</v>
      </c>
      <c r="BJ328" s="30">
        <v>14.118742000000001</v>
      </c>
      <c r="BK328" s="30">
        <v>30.814473</v>
      </c>
      <c r="BL328" s="30">
        <v>27.927026000000001</v>
      </c>
      <c r="BM328" s="30"/>
      <c r="BN328" s="30">
        <v>136.052075</v>
      </c>
      <c r="BO328" s="30">
        <v>156.28843599999999</v>
      </c>
      <c r="BP328" s="30">
        <v>175.03581399999999</v>
      </c>
      <c r="BQ328" s="30">
        <v>321.13518099999999</v>
      </c>
      <c r="BR328" s="30">
        <v>352.303203</v>
      </c>
      <c r="BS328" s="30"/>
      <c r="BT328" s="31">
        <v>37.950210000000013</v>
      </c>
      <c r="BU328" s="31">
        <v>10.281692999999999</v>
      </c>
      <c r="BV328" s="31">
        <v>5.0125399999999987</v>
      </c>
      <c r="BW328" s="31">
        <v>5.698823</v>
      </c>
      <c r="BX328" s="27">
        <v>72.261498000000003</v>
      </c>
      <c r="BZ328" s="27">
        <v>103.154493</v>
      </c>
      <c r="CB328" s="27">
        <v>23.303018999999999</v>
      </c>
      <c r="CD328" s="27">
        <v>86.798120999999995</v>
      </c>
      <c r="CE328" s="27">
        <v>66.019536000000002</v>
      </c>
      <c r="CF328" s="27">
        <v>35.716916999999995</v>
      </c>
      <c r="CG328" s="27">
        <v>23.303018999999999</v>
      </c>
      <c r="CI328" s="27">
        <v>116.547087</v>
      </c>
      <c r="CJ328" s="27">
        <v>87.745571000000012</v>
      </c>
      <c r="CK328" s="27">
        <v>87.745571000000012</v>
      </c>
      <c r="CL328" s="27">
        <v>72.261498000000003</v>
      </c>
    </row>
    <row r="329" spans="1:90" ht="16.5" customHeight="1" x14ac:dyDescent="0.25">
      <c r="A329" s="50"/>
      <c r="B329" s="27" t="s">
        <v>397</v>
      </c>
      <c r="C329" s="51" t="s">
        <v>79</v>
      </c>
      <c r="D329" s="52" t="s">
        <v>34</v>
      </c>
      <c r="E329" s="53" t="s">
        <v>58</v>
      </c>
      <c r="F329" s="53"/>
      <c r="G329" s="53">
        <v>45.183258000000002</v>
      </c>
      <c r="H329" s="53">
        <v>40.335715</v>
      </c>
      <c r="I329" s="28" t="s">
        <v>58</v>
      </c>
      <c r="J329" s="47" t="s">
        <v>58</v>
      </c>
      <c r="K329" s="53" t="s">
        <v>58</v>
      </c>
      <c r="L329" s="53" t="s">
        <v>58</v>
      </c>
      <c r="M329" s="53">
        <v>12.164963</v>
      </c>
      <c r="N329" s="53">
        <v>9.5201609999999999</v>
      </c>
      <c r="O329" s="28" t="s">
        <v>58</v>
      </c>
      <c r="P329" s="47" t="s">
        <v>58</v>
      </c>
      <c r="Q329" s="53" t="s">
        <v>58</v>
      </c>
      <c r="R329" s="53" t="s">
        <v>58</v>
      </c>
      <c r="S329" s="53">
        <v>4.967473</v>
      </c>
      <c r="T329" s="53">
        <v>5.7763450000000001</v>
      </c>
      <c r="U329" s="28" t="s">
        <v>58</v>
      </c>
      <c r="V329" s="29" t="s">
        <v>58</v>
      </c>
      <c r="W329" s="27"/>
      <c r="X329" s="27" t="s">
        <v>81</v>
      </c>
      <c r="Y329" s="27"/>
      <c r="Z329" s="27"/>
      <c r="AA329" s="30">
        <v>797.84496000000001</v>
      </c>
      <c r="AB329" s="31"/>
      <c r="AC329" s="31">
        <v>59.098267000000007</v>
      </c>
      <c r="AD329" s="31">
        <v>57.058267000000015</v>
      </c>
      <c r="AE329" s="31">
        <v>29.959726</v>
      </c>
      <c r="AF329" s="31"/>
      <c r="AG329" s="31">
        <v>23.602021000000001</v>
      </c>
      <c r="AH329" s="31"/>
      <c r="AI329" s="31">
        <v>22.275883</v>
      </c>
      <c r="AJ329" s="31">
        <v>28.315022999999997</v>
      </c>
      <c r="AK329" s="31">
        <v>8.2224900000000005</v>
      </c>
      <c r="AL329" s="31">
        <v>14.112275</v>
      </c>
      <c r="AM329" s="31"/>
      <c r="AN329" s="31">
        <v>10.278646999999999</v>
      </c>
      <c r="AO329" s="31"/>
      <c r="AP329" s="31">
        <v>10.301337</v>
      </c>
      <c r="AQ329" s="31">
        <v>19.424566000000002</v>
      </c>
      <c r="AR329" s="31">
        <v>1.1865220000000001</v>
      </c>
      <c r="AS329" s="31">
        <v>8.7070129999999999</v>
      </c>
      <c r="AT329" s="31"/>
      <c r="AU329" s="31">
        <v>11.573076</v>
      </c>
      <c r="AV329" s="31"/>
      <c r="AW329" s="31">
        <v>12.164963</v>
      </c>
      <c r="AX329" s="31">
        <v>21.489811000000003</v>
      </c>
      <c r="AY329" s="31">
        <v>2.2033589999999998</v>
      </c>
      <c r="AZ329" s="31">
        <v>9.5201609999999999</v>
      </c>
      <c r="BA329" s="31"/>
      <c r="BB329" s="31">
        <v>6.0641600000000011</v>
      </c>
      <c r="BC329" s="31"/>
      <c r="BD329" s="31">
        <v>4.967473</v>
      </c>
      <c r="BE329" s="31">
        <v>13.326491999999998</v>
      </c>
      <c r="BF329" s="31">
        <v>3.9093149999999999</v>
      </c>
      <c r="BG329" s="31">
        <v>5.7763450000000001</v>
      </c>
      <c r="BH329" s="30">
        <v>49.332433999999999</v>
      </c>
      <c r="BI329" s="30">
        <v>57.463833000000001</v>
      </c>
      <c r="BJ329" s="30">
        <v>63.778762</v>
      </c>
      <c r="BK329" s="30">
        <v>92.432592999999997</v>
      </c>
      <c r="BL329" s="30">
        <v>104.952431</v>
      </c>
      <c r="BM329" s="30"/>
      <c r="BN329" s="30">
        <v>37.712020000000003</v>
      </c>
      <c r="BO329" s="30">
        <v>122.175017</v>
      </c>
      <c r="BP329" s="30">
        <v>125.971474</v>
      </c>
      <c r="BQ329" s="30">
        <v>136.832922</v>
      </c>
      <c r="BR329" s="30">
        <v>142.09945200000001</v>
      </c>
      <c r="BS329" s="30"/>
      <c r="BT329" s="31">
        <v>49.945540000000001</v>
      </c>
      <c r="BU329" s="31">
        <v>2.6294279999999994</v>
      </c>
      <c r="BV329" s="31">
        <v>7.6124780000000003</v>
      </c>
      <c r="BW329" s="31">
        <v>1.712615</v>
      </c>
      <c r="BX329" s="27">
        <v>25.713884999999998</v>
      </c>
      <c r="BZ329" s="27">
        <v>35.266246000000002</v>
      </c>
      <c r="CB329" s="27">
        <v>9.6698550000000019</v>
      </c>
      <c r="CD329" s="27">
        <v>27.979625000000002</v>
      </c>
      <c r="CE329" s="27">
        <v>23.299966999999999</v>
      </c>
      <c r="CF329" s="27">
        <v>12.926741</v>
      </c>
      <c r="CG329" s="27">
        <v>9.6698550000000019</v>
      </c>
      <c r="CI329" s="27">
        <v>45.378294000000004</v>
      </c>
      <c r="CJ329" s="27">
        <v>25.287815999999999</v>
      </c>
      <c r="CK329" s="27">
        <v>25.287815999999999</v>
      </c>
      <c r="CL329" s="27">
        <v>25.713884999999998</v>
      </c>
    </row>
    <row r="330" spans="1:90" ht="16.5" customHeight="1" x14ac:dyDescent="0.25">
      <c r="A330" s="50"/>
      <c r="B330" s="27" t="s">
        <v>554</v>
      </c>
      <c r="C330" s="51" t="s">
        <v>79</v>
      </c>
      <c r="D330" s="52" t="s">
        <v>34</v>
      </c>
      <c r="E330" s="53" t="s">
        <v>58</v>
      </c>
      <c r="F330" s="53"/>
      <c r="G330" s="53">
        <v>5.3135269999999997</v>
      </c>
      <c r="H330" s="53">
        <v>2.7629250000000001</v>
      </c>
      <c r="I330" s="28" t="s">
        <v>58</v>
      </c>
      <c r="J330" s="47" t="s">
        <v>58</v>
      </c>
      <c r="K330" s="53" t="s">
        <v>58</v>
      </c>
      <c r="L330" s="53" t="s">
        <v>58</v>
      </c>
      <c r="M330" s="53">
        <v>0.167375</v>
      </c>
      <c r="N330" s="53">
        <v>-0.93808399999999992</v>
      </c>
      <c r="O330" s="28" t="s">
        <v>58</v>
      </c>
      <c r="P330" s="47" t="s">
        <v>58</v>
      </c>
      <c r="Q330" s="53" t="s">
        <v>58</v>
      </c>
      <c r="R330" s="53" t="s">
        <v>58</v>
      </c>
      <c r="S330" s="53">
        <v>0.18581500000000001</v>
      </c>
      <c r="T330" s="53">
        <v>1.716348</v>
      </c>
      <c r="U330" s="28" t="s">
        <v>58</v>
      </c>
      <c r="V330" s="29" t="s">
        <v>58</v>
      </c>
      <c r="W330" s="27"/>
      <c r="X330" s="27" t="s">
        <v>81</v>
      </c>
      <c r="Y330" s="27"/>
      <c r="Z330" s="27"/>
      <c r="AA330" s="30">
        <v>272.87</v>
      </c>
      <c r="AB330" s="31"/>
      <c r="AC330" s="31">
        <v>5.09483</v>
      </c>
      <c r="AD330" s="31">
        <v>4.0383390000000006</v>
      </c>
      <c r="AE330" s="31">
        <v>12.098131</v>
      </c>
      <c r="AF330" s="31"/>
      <c r="AG330" s="31">
        <v>1.006389</v>
      </c>
      <c r="AH330" s="31"/>
      <c r="AI330" s="31">
        <v>1.2975509999999999</v>
      </c>
      <c r="AJ330" s="31">
        <v>0.13672200000000068</v>
      </c>
      <c r="AK330" s="31">
        <v>10.007445000000001</v>
      </c>
      <c r="AL330" s="31">
        <v>0.70606899999999995</v>
      </c>
      <c r="AM330" s="31"/>
      <c r="AN330" s="31">
        <v>-2.3205469999999999</v>
      </c>
      <c r="AO330" s="31"/>
      <c r="AP330" s="31">
        <v>-4.2917999999999998E-2</v>
      </c>
      <c r="AQ330" s="31">
        <v>-1.9398729999999995</v>
      </c>
      <c r="AR330" s="31">
        <v>9.1024080000000005</v>
      </c>
      <c r="AS330" s="31">
        <v>-0.93133500000000002</v>
      </c>
      <c r="AT330" s="31"/>
      <c r="AU330" s="31">
        <v>-2.1047849999999997</v>
      </c>
      <c r="AV330" s="31"/>
      <c r="AW330" s="31">
        <v>0.167375</v>
      </c>
      <c r="AX330" s="31">
        <v>-0.91772799999999943</v>
      </c>
      <c r="AY330" s="31">
        <v>9.2120779999999982</v>
      </c>
      <c r="AZ330" s="31">
        <v>-0.93808399999999992</v>
      </c>
      <c r="BA330" s="31"/>
      <c r="BB330" s="31">
        <v>1.8887959999999999</v>
      </c>
      <c r="BC330" s="31"/>
      <c r="BD330" s="31">
        <v>0.18581500000000001</v>
      </c>
      <c r="BE330" s="31">
        <v>-7.1929999999991168E-3</v>
      </c>
      <c r="BF330" s="31">
        <v>8.2554280000000002</v>
      </c>
      <c r="BG330" s="31">
        <v>1.716348</v>
      </c>
      <c r="BH330" s="30">
        <v>-1.927352</v>
      </c>
      <c r="BI330" s="30">
        <v>-2.2343000000000002E-2</v>
      </c>
      <c r="BJ330" s="30">
        <v>-0.77425400000000011</v>
      </c>
      <c r="BK330" s="30">
        <v>-0.12644699999999998</v>
      </c>
      <c r="BL330" s="30">
        <v>-0.22016599999999997</v>
      </c>
      <c r="BM330" s="30"/>
      <c r="BN330" s="30">
        <v>37.345320000000001</v>
      </c>
      <c r="BO330" s="30">
        <v>11.824119</v>
      </c>
      <c r="BP330" s="30">
        <v>19.636531999999999</v>
      </c>
      <c r="BQ330" s="30">
        <v>24.595787999999999</v>
      </c>
      <c r="BR330" s="30">
        <v>25.170583000000001</v>
      </c>
      <c r="BS330" s="30"/>
      <c r="BT330" s="31">
        <v>1.9392169999999993</v>
      </c>
      <c r="BU330" s="31">
        <v>0.61065400000000003</v>
      </c>
      <c r="BV330" s="31">
        <v>-0.12030100000000009</v>
      </c>
      <c r="BW330" s="31">
        <v>0.15965699999999999</v>
      </c>
      <c r="BX330" s="27">
        <v>-3.1544549999999996</v>
      </c>
      <c r="BZ330" s="27">
        <v>6.189565</v>
      </c>
      <c r="CB330" s="27">
        <v>-2.1286659999999999</v>
      </c>
      <c r="CD330" s="27">
        <v>10.042372</v>
      </c>
      <c r="CE330" s="27">
        <v>10.137031</v>
      </c>
      <c r="CF330" s="27">
        <v>4.8002919999999998</v>
      </c>
      <c r="CG330" s="27">
        <v>-2.1286659999999999</v>
      </c>
      <c r="CI330" s="27">
        <v>7.5236409999999996</v>
      </c>
      <c r="CJ330" s="27">
        <v>5.4469689999999984</v>
      </c>
      <c r="CK330" s="27">
        <v>5.4469689999999984</v>
      </c>
      <c r="CL330" s="27">
        <v>-3.1544549999999996</v>
      </c>
    </row>
    <row r="331" spans="1:90" ht="16.5" customHeight="1" x14ac:dyDescent="0.25">
      <c r="A331" s="50"/>
      <c r="B331" s="27" t="s">
        <v>398</v>
      </c>
      <c r="C331" s="51" t="s">
        <v>79</v>
      </c>
      <c r="D331" s="52" t="s">
        <v>34</v>
      </c>
      <c r="E331" s="53" t="s">
        <v>58</v>
      </c>
      <c r="F331" s="53"/>
      <c r="G331" s="53"/>
      <c r="H331" s="53">
        <v>246.73272800000001</v>
      </c>
      <c r="I331" s="28" t="s">
        <v>58</v>
      </c>
      <c r="J331" s="47" t="s">
        <v>58</v>
      </c>
      <c r="K331" s="53" t="s">
        <v>58</v>
      </c>
      <c r="L331" s="53" t="s">
        <v>58</v>
      </c>
      <c r="M331" s="53" t="s">
        <v>58</v>
      </c>
      <c r="N331" s="53">
        <v>111.79587299999999</v>
      </c>
      <c r="O331" s="28" t="s">
        <v>58</v>
      </c>
      <c r="P331" s="47" t="s">
        <v>58</v>
      </c>
      <c r="Q331" s="53" t="s">
        <v>58</v>
      </c>
      <c r="R331" s="53" t="s">
        <v>58</v>
      </c>
      <c r="S331" s="53" t="s">
        <v>58</v>
      </c>
      <c r="T331" s="53">
        <v>-26.171790999999999</v>
      </c>
      <c r="U331" s="28" t="s">
        <v>58</v>
      </c>
      <c r="V331" s="29" t="s">
        <v>58</v>
      </c>
      <c r="W331" s="27"/>
      <c r="X331" s="27" t="s">
        <v>66</v>
      </c>
      <c r="Y331" s="27"/>
      <c r="Z331" s="27"/>
      <c r="AA331" s="30">
        <v>2370</v>
      </c>
      <c r="AB331" s="31"/>
      <c r="AC331" s="31">
        <v>301.11642699999999</v>
      </c>
      <c r="AD331" s="31">
        <v>13.430056999999977</v>
      </c>
      <c r="AE331" s="31">
        <v>45.401426000000001</v>
      </c>
      <c r="AF331" s="31"/>
      <c r="AG331" s="31">
        <v>149.51147</v>
      </c>
      <c r="AH331" s="31"/>
      <c r="AI331" s="31"/>
      <c r="AJ331" s="31">
        <v>-5.9015810000000073</v>
      </c>
      <c r="AK331" s="31">
        <v>-15.821967000000001</v>
      </c>
      <c r="AL331" s="31">
        <v>136.27379099999999</v>
      </c>
      <c r="AM331" s="31"/>
      <c r="AN331" s="31">
        <v>89.651270999999994</v>
      </c>
      <c r="AO331" s="31"/>
      <c r="AP331" s="31"/>
      <c r="AQ331" s="31">
        <v>-35.699661000000006</v>
      </c>
      <c r="AR331" s="31">
        <v>-45.240279000000001</v>
      </c>
      <c r="AS331" s="31">
        <v>97.819922000000005</v>
      </c>
      <c r="AT331" s="31"/>
      <c r="AU331" s="31">
        <v>116.75068999999999</v>
      </c>
      <c r="AV331" s="31"/>
      <c r="AW331" s="31"/>
      <c r="AX331" s="31">
        <v>-32.103844000000009</v>
      </c>
      <c r="AY331" s="31">
        <v>-19.280704999999987</v>
      </c>
      <c r="AZ331" s="31">
        <v>111.79587299999999</v>
      </c>
      <c r="BA331" s="31"/>
      <c r="BB331" s="31">
        <v>-53.607278999999998</v>
      </c>
      <c r="BC331" s="31"/>
      <c r="BD331" s="31"/>
      <c r="BE331" s="31">
        <v>-75.366980000000012</v>
      </c>
      <c r="BF331" s="31">
        <v>129.67843300000001</v>
      </c>
      <c r="BG331" s="31">
        <v>-26.171790999999999</v>
      </c>
      <c r="BH331" s="30">
        <v>1235.7313879999999</v>
      </c>
      <c r="BI331" s="30">
        <v>1996.9125839999997</v>
      </c>
      <c r="BJ331" s="30">
        <v>2053.004477</v>
      </c>
      <c r="BK331" s="30">
        <v>2186.0208619999999</v>
      </c>
      <c r="BL331" s="30"/>
      <c r="BM331" s="30"/>
      <c r="BN331" s="30">
        <v>175.56749500000001</v>
      </c>
      <c r="BO331" s="30">
        <v>1551.1383619999999</v>
      </c>
      <c r="BP331" s="30">
        <v>3488.3954939999999</v>
      </c>
      <c r="BQ331" s="30">
        <v>4099.3379260000002</v>
      </c>
      <c r="BR331" s="30"/>
      <c r="BS331" s="30"/>
      <c r="BT331" s="31">
        <v>6.9896980000000042</v>
      </c>
      <c r="BU331" s="31">
        <v>-20.349086</v>
      </c>
      <c r="BV331" s="31">
        <v>-15.367698999999998</v>
      </c>
      <c r="BW331" s="31">
        <v>5.4910199999999953</v>
      </c>
      <c r="BX331" s="27">
        <v>98.735940999999997</v>
      </c>
      <c r="BZ331" s="27">
        <v>65.366140999999999</v>
      </c>
      <c r="CB331" s="27">
        <v>-38.883189000000002</v>
      </c>
      <c r="CD331" s="27">
        <v>0.70417399999999997</v>
      </c>
      <c r="CE331" s="27">
        <v>0.70417399999999997</v>
      </c>
      <c r="CF331" s="27">
        <v>141.05860699999999</v>
      </c>
      <c r="CG331" s="27">
        <v>-38.883189000000002</v>
      </c>
      <c r="CJ331" s="27">
        <v>99.804322000000013</v>
      </c>
      <c r="CK331" s="27">
        <v>99.804322000000013</v>
      </c>
      <c r="CL331" s="27">
        <v>98.735940999999997</v>
      </c>
    </row>
    <row r="332" spans="1:90" ht="16.5" customHeight="1" x14ac:dyDescent="0.25">
      <c r="A332" s="50"/>
      <c r="B332" s="27" t="s">
        <v>109</v>
      </c>
      <c r="C332" s="51">
        <v>0</v>
      </c>
      <c r="D332" s="52" t="s">
        <v>34</v>
      </c>
      <c r="E332" s="53">
        <v>263.04028890995539</v>
      </c>
      <c r="F332" s="53"/>
      <c r="G332" s="53">
        <v>225.02368000000001</v>
      </c>
      <c r="H332" s="53">
        <v>213.42035899999999</v>
      </c>
      <c r="I332" s="28" t="s">
        <v>58</v>
      </c>
      <c r="J332" s="47" t="s">
        <v>58</v>
      </c>
      <c r="K332" s="53">
        <v>66.974023839461211</v>
      </c>
      <c r="L332" s="53" t="s">
        <v>58</v>
      </c>
      <c r="M332" s="53">
        <v>56.31138</v>
      </c>
      <c r="N332" s="53">
        <v>75.083935000000011</v>
      </c>
      <c r="O332" s="28" t="s">
        <v>58</v>
      </c>
      <c r="P332" s="47" t="s">
        <v>58</v>
      </c>
      <c r="Q332" s="53">
        <v>94.410310084855837</v>
      </c>
      <c r="R332" s="53" t="s">
        <v>58</v>
      </c>
      <c r="S332" s="53">
        <v>51.852423000000002</v>
      </c>
      <c r="T332" s="53">
        <v>94.331089000000006</v>
      </c>
      <c r="U332" s="28" t="s">
        <v>58</v>
      </c>
      <c r="V332" s="29" t="s">
        <v>58</v>
      </c>
      <c r="W332" s="27"/>
      <c r="X332" s="27" t="s">
        <v>81</v>
      </c>
      <c r="Y332" s="27"/>
      <c r="Z332" s="27"/>
      <c r="AA332" s="30">
        <v>4450.6000000000004</v>
      </c>
      <c r="AB332" s="31"/>
      <c r="AC332" s="31">
        <v>381.36913299999998</v>
      </c>
      <c r="AD332" s="31">
        <v>205.85072800000012</v>
      </c>
      <c r="AE332" s="31">
        <v>218.81942900000001</v>
      </c>
      <c r="AF332" s="31"/>
      <c r="AG332" s="31">
        <v>189.46405200000001</v>
      </c>
      <c r="AH332" s="31"/>
      <c r="AI332" s="31">
        <v>108.00221000000001</v>
      </c>
      <c r="AJ332" s="31">
        <v>87.69687399999998</v>
      </c>
      <c r="AK332" s="31">
        <v>94.240806000000006</v>
      </c>
      <c r="AL332" s="31">
        <v>106.630574</v>
      </c>
      <c r="AM332" s="31"/>
      <c r="AN332" s="31">
        <v>126.366981</v>
      </c>
      <c r="AO332" s="31"/>
      <c r="AP332" s="31">
        <v>52.212025000000004</v>
      </c>
      <c r="AQ332" s="31">
        <v>48.03459800000001</v>
      </c>
      <c r="AR332" s="31">
        <v>58.073239000000001</v>
      </c>
      <c r="AS332" s="31">
        <v>71.400331000000008</v>
      </c>
      <c r="AT332" s="31"/>
      <c r="AU332" s="31">
        <v>132.75616600000001</v>
      </c>
      <c r="AV332" s="31"/>
      <c r="AW332" s="31">
        <v>56.31138</v>
      </c>
      <c r="AX332" s="31">
        <v>51.022279000000005</v>
      </c>
      <c r="AY332" s="31">
        <v>60.755706999999987</v>
      </c>
      <c r="AZ332" s="31">
        <v>75.083935000000011</v>
      </c>
      <c r="BA332" s="31"/>
      <c r="BB332" s="31">
        <v>164.348916</v>
      </c>
      <c r="BC332" s="31"/>
      <c r="BD332" s="31">
        <v>51.852423000000002</v>
      </c>
      <c r="BE332" s="31">
        <v>59.281868999999972</v>
      </c>
      <c r="BF332" s="31">
        <v>73.414542999999995</v>
      </c>
      <c r="BG332" s="31">
        <v>94.331089000000006</v>
      </c>
      <c r="BH332" s="30">
        <v>-45.047905</v>
      </c>
      <c r="BI332" s="30">
        <v>-297.37754799999999</v>
      </c>
      <c r="BJ332" s="30">
        <v>-280.36088100000001</v>
      </c>
      <c r="BK332" s="30">
        <v>-312.471225</v>
      </c>
      <c r="BL332" s="30">
        <v>-331.15229199999999</v>
      </c>
      <c r="BM332" s="30"/>
      <c r="BN332" s="30">
        <v>228.71816000000001</v>
      </c>
      <c r="BO332" s="30">
        <v>593.426109</v>
      </c>
      <c r="BP332" s="30">
        <v>668.87790099999995</v>
      </c>
      <c r="BQ332" s="30">
        <v>887.07801800000004</v>
      </c>
      <c r="BR332" s="30">
        <v>884.84803799999997</v>
      </c>
      <c r="BS332" s="30"/>
      <c r="BT332" s="31">
        <v>130.75058000000001</v>
      </c>
      <c r="BU332" s="31">
        <v>24.602372000000006</v>
      </c>
      <c r="BV332" s="31">
        <v>36.610334999999992</v>
      </c>
      <c r="BW332" s="31">
        <v>27.280718000000004</v>
      </c>
      <c r="BX332" s="27">
        <v>200.16814799999997</v>
      </c>
      <c r="BZ332" s="27">
        <v>244.53415200000001</v>
      </c>
      <c r="CB332" s="27">
        <v>304.35305600000004</v>
      </c>
      <c r="CD332" s="27">
        <v>278.87992399999996</v>
      </c>
      <c r="CE332" s="27">
        <v>297.04532799999998</v>
      </c>
      <c r="CF332" s="27">
        <v>359.36831000000001</v>
      </c>
      <c r="CG332" s="27">
        <v>304.35305600000004</v>
      </c>
      <c r="CI332" s="27">
        <v>243.17330099999998</v>
      </c>
      <c r="CJ332" s="27">
        <v>236.321483</v>
      </c>
      <c r="CK332" s="27">
        <v>236.321483</v>
      </c>
      <c r="CL332" s="27">
        <v>200.16814799999997</v>
      </c>
    </row>
    <row r="333" spans="1:90" ht="16.5" customHeight="1" x14ac:dyDescent="0.25">
      <c r="A333" s="50"/>
      <c r="B333" s="27" t="s">
        <v>399</v>
      </c>
      <c r="C333" s="51" t="s">
        <v>79</v>
      </c>
      <c r="D333" s="52" t="s">
        <v>34</v>
      </c>
      <c r="E333" s="53" t="s">
        <v>58</v>
      </c>
      <c r="F333" s="53"/>
      <c r="G333" s="53">
        <v>441.50840299999999</v>
      </c>
      <c r="H333" s="53">
        <v>332.82091300000002</v>
      </c>
      <c r="I333" s="28" t="s">
        <v>58</v>
      </c>
      <c r="J333" s="47" t="s">
        <v>58</v>
      </c>
      <c r="K333" s="53" t="s">
        <v>58</v>
      </c>
      <c r="L333" s="53" t="s">
        <v>58</v>
      </c>
      <c r="M333" s="53">
        <v>63.542935999999997</v>
      </c>
      <c r="N333" s="53">
        <v>32.017895000000003</v>
      </c>
      <c r="O333" s="28" t="s">
        <v>58</v>
      </c>
      <c r="P333" s="47" t="s">
        <v>58</v>
      </c>
      <c r="Q333" s="53" t="s">
        <v>58</v>
      </c>
      <c r="R333" s="53" t="s">
        <v>58</v>
      </c>
      <c r="S333" s="53">
        <v>41.319747999999997</v>
      </c>
      <c r="T333" s="53">
        <v>30.795922999999998</v>
      </c>
      <c r="U333" s="28" t="s">
        <v>58</v>
      </c>
      <c r="V333" s="29" t="s">
        <v>58</v>
      </c>
      <c r="W333" s="27"/>
      <c r="X333" s="27" t="s">
        <v>81</v>
      </c>
      <c r="Y333" s="27"/>
      <c r="Z333" s="27"/>
      <c r="AA333" s="30">
        <v>1130</v>
      </c>
      <c r="AB333" s="31"/>
      <c r="AC333" s="31">
        <v>468.15301099999999</v>
      </c>
      <c r="AD333" s="31">
        <v>585.22830799999997</v>
      </c>
      <c r="AE333" s="31">
        <v>483.27878199999998</v>
      </c>
      <c r="AF333" s="31"/>
      <c r="AG333" s="31">
        <v>64.122240000000005</v>
      </c>
      <c r="AH333" s="31"/>
      <c r="AI333" s="31">
        <v>70.003298000000001</v>
      </c>
      <c r="AJ333" s="31">
        <v>72.873493000000011</v>
      </c>
      <c r="AK333" s="31">
        <v>40.778489999999998</v>
      </c>
      <c r="AL333" s="31">
        <v>36.544559</v>
      </c>
      <c r="AM333" s="31"/>
      <c r="AN333" s="31">
        <v>51.542680000000004</v>
      </c>
      <c r="AO333" s="31"/>
      <c r="AP333" s="31">
        <v>57.912961000000003</v>
      </c>
      <c r="AQ333" s="31">
        <v>67.955699999999993</v>
      </c>
      <c r="AR333" s="31">
        <v>34.123861000000005</v>
      </c>
      <c r="AS333" s="31">
        <v>28.707553000000001</v>
      </c>
      <c r="AT333" s="31"/>
      <c r="AU333" s="31">
        <v>56.495782000000005</v>
      </c>
      <c r="AV333" s="31"/>
      <c r="AW333" s="31">
        <v>63.542935999999997</v>
      </c>
      <c r="AX333" s="31">
        <v>69.978756000000004</v>
      </c>
      <c r="AY333" s="31">
        <v>37.14241899999999</v>
      </c>
      <c r="AZ333" s="31">
        <v>32.017895000000003</v>
      </c>
      <c r="BA333" s="31"/>
      <c r="BB333" s="31">
        <v>40.298988999999999</v>
      </c>
      <c r="BC333" s="31"/>
      <c r="BD333" s="31">
        <v>41.319747999999997</v>
      </c>
      <c r="BE333" s="31">
        <v>33.279556000000014</v>
      </c>
      <c r="BF333" s="31">
        <v>33.135689999999997</v>
      </c>
      <c r="BG333" s="31">
        <v>30.795922999999998</v>
      </c>
      <c r="BH333" s="30">
        <v>45.940643999999999</v>
      </c>
      <c r="BI333" s="30">
        <v>180.09273899999999</v>
      </c>
      <c r="BJ333" s="30">
        <v>240.77603399999998</v>
      </c>
      <c r="BK333" s="30">
        <v>321.94251100000002</v>
      </c>
      <c r="BL333" s="30">
        <v>394.579814</v>
      </c>
      <c r="BM333" s="30"/>
      <c r="BN333" s="30">
        <v>66.008950999999996</v>
      </c>
      <c r="BO333" s="30">
        <v>287.042169</v>
      </c>
      <c r="BP333" s="30">
        <v>320.17785900000001</v>
      </c>
      <c r="BQ333" s="30">
        <v>353.44943899999998</v>
      </c>
      <c r="BR333" s="30">
        <v>385.15586500000001</v>
      </c>
      <c r="BS333" s="30"/>
      <c r="BT333" s="31">
        <v>190.9022819999999</v>
      </c>
      <c r="BU333" s="31">
        <v>12.144815999999999</v>
      </c>
      <c r="BV333" s="31">
        <v>8.4165269999999985</v>
      </c>
      <c r="BW333" s="31">
        <v>-0.64773200000000042</v>
      </c>
      <c r="BX333" s="27">
        <v>84.36369400000001</v>
      </c>
      <c r="BZ333" s="27">
        <v>163.61695699999999</v>
      </c>
      <c r="CB333" s="27">
        <v>46.783854000000005</v>
      </c>
      <c r="CD333" s="27">
        <v>138.53091800000001</v>
      </c>
      <c r="CE333" s="27">
        <v>106.714235</v>
      </c>
      <c r="CF333" s="27">
        <v>78.698636999999991</v>
      </c>
      <c r="CG333" s="27">
        <v>46.783854000000005</v>
      </c>
      <c r="CI333" s="27">
        <v>202.682006</v>
      </c>
      <c r="CJ333" s="27">
        <v>109.36129699999999</v>
      </c>
      <c r="CK333" s="27">
        <v>109.36129699999999</v>
      </c>
      <c r="CL333" s="27">
        <v>84.36369400000001</v>
      </c>
    </row>
    <row r="334" spans="1:90" ht="16.5" customHeight="1" x14ac:dyDescent="0.25">
      <c r="A334" s="50"/>
      <c r="B334" s="27" t="s">
        <v>400</v>
      </c>
      <c r="C334" s="51" t="s">
        <v>79</v>
      </c>
      <c r="D334" s="52" t="s">
        <v>34</v>
      </c>
      <c r="E334" s="53" t="s">
        <v>58</v>
      </c>
      <c r="F334" s="53"/>
      <c r="G334" s="53">
        <v>439.290933</v>
      </c>
      <c r="H334" s="53">
        <v>456.75423000000001</v>
      </c>
      <c r="I334" s="28" t="s">
        <v>58</v>
      </c>
      <c r="J334" s="47" t="s">
        <v>58</v>
      </c>
      <c r="K334" s="53" t="s">
        <v>58</v>
      </c>
      <c r="L334" s="53" t="s">
        <v>58</v>
      </c>
      <c r="M334" s="53">
        <v>25.137539</v>
      </c>
      <c r="N334" s="53">
        <v>23.859169000000001</v>
      </c>
      <c r="O334" s="28" t="s">
        <v>58</v>
      </c>
      <c r="P334" s="47" t="s">
        <v>58</v>
      </c>
      <c r="Q334" s="53" t="s">
        <v>58</v>
      </c>
      <c r="R334" s="53" t="s">
        <v>58</v>
      </c>
      <c r="S334" s="53">
        <v>11.251315</v>
      </c>
      <c r="T334" s="53">
        <v>17.409127000000002</v>
      </c>
      <c r="U334" s="28" t="s">
        <v>58</v>
      </c>
      <c r="V334" s="29" t="s">
        <v>58</v>
      </c>
      <c r="W334" s="27"/>
      <c r="X334" s="27" t="s">
        <v>81</v>
      </c>
      <c r="Y334" s="27"/>
      <c r="Z334" s="27"/>
      <c r="AA334" s="30">
        <v>472.44450000000001</v>
      </c>
      <c r="AB334" s="31"/>
      <c r="AC334" s="31">
        <v>728.83889999999997</v>
      </c>
      <c r="AD334" s="31">
        <v>482.35006399999997</v>
      </c>
      <c r="AE334" s="31">
        <v>610.53344800000002</v>
      </c>
      <c r="AF334" s="31"/>
      <c r="AG334" s="31">
        <v>36.564526000000001</v>
      </c>
      <c r="AH334" s="31"/>
      <c r="AI334" s="31">
        <v>22.826312999999999</v>
      </c>
      <c r="AJ334" s="31">
        <v>25.489523000000005</v>
      </c>
      <c r="AK334" s="31">
        <v>30.982458000000001</v>
      </c>
      <c r="AL334" s="31">
        <v>22.530660000000001</v>
      </c>
      <c r="AM334" s="31"/>
      <c r="AN334" s="31">
        <v>31.356649999999998</v>
      </c>
      <c r="AO334" s="31"/>
      <c r="AP334" s="31">
        <v>18.691945</v>
      </c>
      <c r="AQ334" s="31">
        <v>22.117056999999996</v>
      </c>
      <c r="AR334" s="31">
        <v>28.218843</v>
      </c>
      <c r="AS334" s="31">
        <v>19.670673000000001</v>
      </c>
      <c r="AT334" s="31"/>
      <c r="AU334" s="31">
        <v>40.686321</v>
      </c>
      <c r="AV334" s="31"/>
      <c r="AW334" s="31">
        <v>25.137539</v>
      </c>
      <c r="AX334" s="31">
        <v>30.577201999999996</v>
      </c>
      <c r="AY334" s="31">
        <v>32.984256000000002</v>
      </c>
      <c r="AZ334" s="31">
        <v>23.859169000000001</v>
      </c>
      <c r="BA334" s="31"/>
      <c r="BB334" s="31">
        <v>22.420923999999999</v>
      </c>
      <c r="BC334" s="31"/>
      <c r="BD334" s="31">
        <v>11.251315</v>
      </c>
      <c r="BE334" s="31">
        <v>-17.038886000000002</v>
      </c>
      <c r="BF334" s="31">
        <v>20.248957999999998</v>
      </c>
      <c r="BG334" s="31">
        <v>17.409127000000002</v>
      </c>
      <c r="BH334" s="30">
        <v>57.371813000000003</v>
      </c>
      <c r="BI334" s="30">
        <v>71.359353999999996</v>
      </c>
      <c r="BJ334" s="30">
        <v>85.908556000000004</v>
      </c>
      <c r="BK334" s="30">
        <v>83.100087000000002</v>
      </c>
      <c r="BL334" s="30">
        <v>89.87160999999999</v>
      </c>
      <c r="BM334" s="30"/>
      <c r="BN334" s="30">
        <v>196.60277099999999</v>
      </c>
      <c r="BO334" s="30">
        <v>478.268822</v>
      </c>
      <c r="BP334" s="30">
        <v>551.79302800000005</v>
      </c>
      <c r="BQ334" s="30">
        <v>563.75650499999995</v>
      </c>
      <c r="BR334" s="30">
        <v>606.60110599999996</v>
      </c>
      <c r="BS334" s="30"/>
      <c r="BT334" s="31">
        <v>192.27207200000004</v>
      </c>
      <c r="BU334" s="31">
        <v>19.612633000000002</v>
      </c>
      <c r="BV334" s="31">
        <v>4.6335820000000005</v>
      </c>
      <c r="BW334" s="31">
        <v>11.620340000000002</v>
      </c>
      <c r="BX334" s="27">
        <v>79.007679999999993</v>
      </c>
      <c r="BZ334" s="27">
        <v>104.24777899999999</v>
      </c>
      <c r="CB334" s="27">
        <v>71.836367999999993</v>
      </c>
      <c r="CD334" s="27">
        <v>31.870514</v>
      </c>
      <c r="CE334" s="27">
        <v>25.630996</v>
      </c>
      <c r="CF334" s="27">
        <v>76.530781000000005</v>
      </c>
      <c r="CG334" s="27">
        <v>71.836367999999993</v>
      </c>
      <c r="CI334" s="27">
        <v>112.558166</v>
      </c>
      <c r="CJ334" s="27">
        <v>92.379302999999993</v>
      </c>
      <c r="CK334" s="27">
        <v>92.379302999999993</v>
      </c>
      <c r="CL334" s="27">
        <v>79.007679999999993</v>
      </c>
    </row>
    <row r="335" spans="1:90" ht="16.5" customHeight="1" x14ac:dyDescent="0.25">
      <c r="A335" s="50"/>
      <c r="B335" s="27" t="s">
        <v>401</v>
      </c>
      <c r="C335" s="51" t="s">
        <v>79</v>
      </c>
      <c r="D335" s="52" t="s">
        <v>34</v>
      </c>
      <c r="E335" s="53" t="s">
        <v>58</v>
      </c>
      <c r="F335" s="53"/>
      <c r="G335" s="53">
        <v>389.87510900000001</v>
      </c>
      <c r="H335" s="53">
        <v>416.323534</v>
      </c>
      <c r="I335" s="28" t="s">
        <v>58</v>
      </c>
      <c r="J335" s="47" t="s">
        <v>58</v>
      </c>
      <c r="K335" s="53" t="s">
        <v>58</v>
      </c>
      <c r="L335" s="53" t="s">
        <v>58</v>
      </c>
      <c r="M335" s="53">
        <v>15.013636</v>
      </c>
      <c r="N335" s="53">
        <v>79.569293999999985</v>
      </c>
      <c r="O335" s="28" t="s">
        <v>58</v>
      </c>
      <c r="P335" s="47" t="s">
        <v>58</v>
      </c>
      <c r="Q335" s="53" t="s">
        <v>58</v>
      </c>
      <c r="R335" s="53" t="s">
        <v>58</v>
      </c>
      <c r="S335" s="53">
        <v>14.320881999999997</v>
      </c>
      <c r="T335" s="53">
        <v>77.453265999999999</v>
      </c>
      <c r="U335" s="28" t="s">
        <v>58</v>
      </c>
      <c r="V335" s="29" t="s">
        <v>58</v>
      </c>
      <c r="W335" s="27"/>
      <c r="X335" s="27" t="s">
        <v>81</v>
      </c>
      <c r="Y335" s="27"/>
      <c r="Z335" s="27"/>
      <c r="AA335" s="30">
        <v>2312.3724240799997</v>
      </c>
      <c r="AB335" s="31"/>
      <c r="AC335" s="31">
        <v>681.64372400000002</v>
      </c>
      <c r="AD335" s="31">
        <v>373.47173799999996</v>
      </c>
      <c r="AE335" s="31">
        <v>426.78374300000002</v>
      </c>
      <c r="AF335" s="31"/>
      <c r="AG335" s="31">
        <v>191.77024599999999</v>
      </c>
      <c r="AH335" s="31"/>
      <c r="AI335" s="31">
        <v>49.646835999999993</v>
      </c>
      <c r="AJ335" s="31">
        <v>47.834116999999992</v>
      </c>
      <c r="AK335" s="31">
        <v>93.108896000000001</v>
      </c>
      <c r="AL335" s="31">
        <v>111.29983900000001</v>
      </c>
      <c r="AM335" s="31"/>
      <c r="AN335" s="31">
        <v>135.12969699999999</v>
      </c>
      <c r="AO335" s="31"/>
      <c r="AP335" s="31">
        <v>7.9686389999999996</v>
      </c>
      <c r="AQ335" s="31">
        <v>13.733440999999999</v>
      </c>
      <c r="AR335" s="31">
        <v>58.253368999999999</v>
      </c>
      <c r="AS335" s="31">
        <v>79.004700999999997</v>
      </c>
      <c r="AT335" s="31"/>
      <c r="AU335" s="31">
        <v>140.630267</v>
      </c>
      <c r="AV335" s="31"/>
      <c r="AW335" s="31">
        <v>15.013636</v>
      </c>
      <c r="AX335" s="31">
        <v>19.756939000000003</v>
      </c>
      <c r="AY335" s="31">
        <v>61.557041000000019</v>
      </c>
      <c r="AZ335" s="31">
        <v>79.569293999999985</v>
      </c>
      <c r="BA335" s="31"/>
      <c r="BB335" s="31">
        <v>120.05968000000001</v>
      </c>
      <c r="BC335" s="31"/>
      <c r="BD335" s="31">
        <v>14.320881999999997</v>
      </c>
      <c r="BE335" s="31">
        <v>52.918090999999976</v>
      </c>
      <c r="BF335" s="31">
        <v>45.070887999999997</v>
      </c>
      <c r="BG335" s="31">
        <v>77.453265999999999</v>
      </c>
      <c r="BH335" s="30">
        <v>156.23416700000001</v>
      </c>
      <c r="BI335" s="30">
        <v>165.107553</v>
      </c>
      <c r="BJ335" s="30">
        <v>219.13660399999998</v>
      </c>
      <c r="BK335" s="30">
        <v>240.76467900000003</v>
      </c>
      <c r="BL335" s="30">
        <v>263.81881099999998</v>
      </c>
      <c r="BM335" s="30"/>
      <c r="BN335" s="30">
        <v>82.898037000000002</v>
      </c>
      <c r="BO335" s="30">
        <v>479.46939300000003</v>
      </c>
      <c r="BP335" s="30">
        <v>525.26905699999998</v>
      </c>
      <c r="BQ335" s="30">
        <v>671.77340400000003</v>
      </c>
      <c r="BR335" s="30">
        <v>688.18369900000005</v>
      </c>
      <c r="BS335" s="30"/>
      <c r="BT335" s="31">
        <v>235.13075999999995</v>
      </c>
      <c r="BU335" s="31">
        <v>23.272758000000003</v>
      </c>
      <c r="BV335" s="31">
        <v>5.6447639999999977</v>
      </c>
      <c r="BW335" s="31">
        <v>16.074463000000002</v>
      </c>
      <c r="BX335" s="27">
        <v>225.415809</v>
      </c>
      <c r="BZ335" s="27">
        <v>221.94424700000002</v>
      </c>
      <c r="CB335" s="27">
        <v>222.60496599999999</v>
      </c>
      <c r="CD335" s="27">
        <v>189.76312699999997</v>
      </c>
      <c r="CE335" s="27">
        <v>218.04865899999999</v>
      </c>
      <c r="CF335" s="27">
        <v>252.96154300000001</v>
      </c>
      <c r="CG335" s="27">
        <v>222.60496599999999</v>
      </c>
      <c r="CI335" s="27">
        <v>175.89690999999999</v>
      </c>
      <c r="CJ335" s="27">
        <v>263.70009200000004</v>
      </c>
      <c r="CK335" s="27">
        <v>263.70009200000004</v>
      </c>
      <c r="CL335" s="27">
        <v>225.415809</v>
      </c>
    </row>
    <row r="336" spans="1:90" ht="16.5" customHeight="1" x14ac:dyDescent="0.25">
      <c r="A336" s="50"/>
      <c r="B336" s="27" t="s">
        <v>402</v>
      </c>
      <c r="C336" s="51" t="s">
        <v>79</v>
      </c>
      <c r="D336" s="52" t="s">
        <v>34</v>
      </c>
      <c r="E336" s="53" t="s">
        <v>58</v>
      </c>
      <c r="F336" s="53"/>
      <c r="G336" s="53">
        <v>12.783114000000001</v>
      </c>
      <c r="H336" s="53">
        <v>13.931326</v>
      </c>
      <c r="I336" s="28" t="s">
        <v>58</v>
      </c>
      <c r="J336" s="47" t="s">
        <v>58</v>
      </c>
      <c r="K336" s="53" t="s">
        <v>58</v>
      </c>
      <c r="L336" s="53" t="s">
        <v>58</v>
      </c>
      <c r="M336" s="53" t="s">
        <v>58</v>
      </c>
      <c r="N336" s="53" t="s">
        <v>58</v>
      </c>
      <c r="O336" s="28" t="s">
        <v>58</v>
      </c>
      <c r="P336" s="47" t="s">
        <v>58</v>
      </c>
      <c r="Q336" s="53" t="s">
        <v>58</v>
      </c>
      <c r="R336" s="53" t="s">
        <v>58</v>
      </c>
      <c r="S336" s="53">
        <v>3.0795840000000001</v>
      </c>
      <c r="T336" s="53">
        <v>3.8454489999999999</v>
      </c>
      <c r="U336" s="28" t="s">
        <v>58</v>
      </c>
      <c r="V336" s="29" t="s">
        <v>58</v>
      </c>
      <c r="W336" s="27"/>
      <c r="X336" s="27" t="s">
        <v>81</v>
      </c>
      <c r="Y336" s="27"/>
      <c r="Z336" s="27"/>
      <c r="AA336" s="30">
        <v>1416.5250000000001</v>
      </c>
      <c r="AB336" s="31"/>
      <c r="AC336" s="31">
        <v>25.070620000000005</v>
      </c>
      <c r="AD336" s="31">
        <v>22.267004999999997</v>
      </c>
      <c r="AE336" s="31">
        <v>12.000120000000001</v>
      </c>
      <c r="AF336" s="31"/>
      <c r="AG336" s="31">
        <v>12.573601999999998</v>
      </c>
      <c r="AH336" s="31"/>
      <c r="AI336" s="31">
        <v>9.0934799999999996</v>
      </c>
      <c r="AJ336" s="31">
        <v>18.040423000000001</v>
      </c>
      <c r="AK336" s="31">
        <v>9.7705210000000005</v>
      </c>
      <c r="AL336" s="31">
        <v>7.5181079999999998</v>
      </c>
      <c r="AM336" s="31"/>
      <c r="AN336" s="31"/>
      <c r="AO336" s="31"/>
      <c r="AP336" s="31"/>
      <c r="AQ336" s="31"/>
      <c r="AR336" s="31">
        <v>5.2450590000000004</v>
      </c>
      <c r="AS336" s="31">
        <v>4.6287320000000003</v>
      </c>
      <c r="AT336" s="31"/>
      <c r="AU336" s="31"/>
      <c r="AV336" s="31"/>
      <c r="AW336" s="31"/>
      <c r="AX336" s="31"/>
      <c r="AY336" s="31"/>
      <c r="AZ336" s="31"/>
      <c r="BA336" s="31"/>
      <c r="BB336" s="31">
        <v>6.0338399999999996</v>
      </c>
      <c r="BC336" s="31"/>
      <c r="BD336" s="31">
        <v>3.0795840000000001</v>
      </c>
      <c r="BE336" s="31">
        <v>10.877968999999998</v>
      </c>
      <c r="BF336" s="31">
        <v>3.1895190000000002</v>
      </c>
      <c r="BG336" s="31">
        <v>3.8454489999999999</v>
      </c>
      <c r="BH336" s="30"/>
      <c r="BI336" s="30">
        <v>-0.25786900000000001</v>
      </c>
      <c r="BJ336" s="30">
        <v>-3.9204999999999997E-2</v>
      </c>
      <c r="BK336" s="30">
        <v>-1.379267</v>
      </c>
      <c r="BL336" s="30">
        <v>-1.099359</v>
      </c>
      <c r="BM336" s="30"/>
      <c r="BN336" s="30"/>
      <c r="BO336" s="30">
        <v>918.19863399999997</v>
      </c>
      <c r="BP336" s="30">
        <v>921.41464900000005</v>
      </c>
      <c r="BQ336" s="30">
        <v>1540.4615839999999</v>
      </c>
      <c r="BR336" s="30">
        <v>1543.539454</v>
      </c>
      <c r="BS336" s="30"/>
      <c r="BT336" s="31">
        <v>6.2099039999999999</v>
      </c>
      <c r="BU336" s="31"/>
      <c r="BV336" s="31">
        <v>0.61919199999999996</v>
      </c>
      <c r="BW336" s="31">
        <v>0.72802099999999992</v>
      </c>
      <c r="CB336" s="27">
        <v>10.108644999999999</v>
      </c>
      <c r="CD336" s="27">
        <v>20.992521</v>
      </c>
      <c r="CE336" s="27">
        <v>20.101327999999999</v>
      </c>
      <c r="CF336" s="27">
        <v>11.680249</v>
      </c>
      <c r="CG336" s="27">
        <v>10.108644999999999</v>
      </c>
    </row>
    <row r="337" spans="1:90" ht="16.5" customHeight="1" x14ac:dyDescent="0.25">
      <c r="A337" s="50"/>
      <c r="B337" s="27" t="s">
        <v>403</v>
      </c>
      <c r="C337" s="51" t="s">
        <v>79</v>
      </c>
      <c r="D337" s="52" t="s">
        <v>34</v>
      </c>
      <c r="E337" s="53" t="s">
        <v>58</v>
      </c>
      <c r="F337" s="53"/>
      <c r="G337" s="53"/>
      <c r="H337" s="53">
        <v>218.12462300000001</v>
      </c>
      <c r="I337" s="28" t="s">
        <v>58</v>
      </c>
      <c r="J337" s="47" t="s">
        <v>58</v>
      </c>
      <c r="K337" s="53" t="s">
        <v>58</v>
      </c>
      <c r="L337" s="53" t="s">
        <v>58</v>
      </c>
      <c r="M337" s="53" t="s">
        <v>58</v>
      </c>
      <c r="N337" s="53">
        <v>42.018821000000003</v>
      </c>
      <c r="O337" s="28" t="s">
        <v>58</v>
      </c>
      <c r="P337" s="47" t="s">
        <v>58</v>
      </c>
      <c r="Q337" s="53" t="s">
        <v>58</v>
      </c>
      <c r="R337" s="53" t="s">
        <v>58</v>
      </c>
      <c r="S337" s="53" t="s">
        <v>58</v>
      </c>
      <c r="T337" s="53">
        <v>5.6740550000000001</v>
      </c>
      <c r="U337" s="28" t="s">
        <v>58</v>
      </c>
      <c r="V337" s="29" t="s">
        <v>58</v>
      </c>
      <c r="W337" s="27"/>
      <c r="X337" s="27" t="s">
        <v>214</v>
      </c>
      <c r="Y337" s="27"/>
      <c r="Z337" s="27"/>
      <c r="AA337" s="30">
        <v>652.8456637999999</v>
      </c>
      <c r="AB337" s="31"/>
      <c r="AC337" s="31">
        <v>482.84459199999998</v>
      </c>
      <c r="AD337" s="31"/>
      <c r="AE337" s="31">
        <v>143.213446</v>
      </c>
      <c r="AF337" s="31"/>
      <c r="AG337" s="31">
        <v>113.126901</v>
      </c>
      <c r="AH337" s="31"/>
      <c r="AI337" s="31"/>
      <c r="AJ337" s="31"/>
      <c r="AK337" s="31">
        <v>19.529672000000001</v>
      </c>
      <c r="AL337" s="31">
        <v>45.925493000000003</v>
      </c>
      <c r="AM337" s="31"/>
      <c r="AN337" s="31">
        <v>79.547757000000004</v>
      </c>
      <c r="AO337" s="31"/>
      <c r="AP337" s="31"/>
      <c r="AQ337" s="31"/>
      <c r="AR337" s="31">
        <v>0.91792600000000002</v>
      </c>
      <c r="AS337" s="31">
        <v>34.064515999999998</v>
      </c>
      <c r="AT337" s="31"/>
      <c r="AU337" s="31">
        <v>90.833376000000001</v>
      </c>
      <c r="AV337" s="31"/>
      <c r="AW337" s="31"/>
      <c r="AX337" s="31"/>
      <c r="AY337" s="31">
        <v>5.0148859999999935</v>
      </c>
      <c r="AZ337" s="31">
        <v>42.018821000000003</v>
      </c>
      <c r="BA337" s="31"/>
      <c r="BB337" s="31">
        <v>20.902103</v>
      </c>
      <c r="BC337" s="31"/>
      <c r="BD337" s="31"/>
      <c r="BE337" s="31"/>
      <c r="BF337" s="31">
        <v>-4.1735420000000003</v>
      </c>
      <c r="BG337" s="31">
        <v>5.6740550000000001</v>
      </c>
      <c r="BH337" s="30">
        <v>-2.861661999999999</v>
      </c>
      <c r="BI337" s="30">
        <v>-10.874772999999998</v>
      </c>
      <c r="BJ337" s="30">
        <v>55.964446000000002</v>
      </c>
      <c r="BK337" s="30"/>
      <c r="BL337" s="30"/>
      <c r="BM337" s="30"/>
      <c r="BN337" s="30">
        <v>145.85896</v>
      </c>
      <c r="BO337" s="30">
        <v>565.49377900000002</v>
      </c>
      <c r="BP337" s="30">
        <v>555.10246600000005</v>
      </c>
      <c r="BQ337" s="30"/>
      <c r="BR337" s="30"/>
      <c r="BS337" s="30"/>
      <c r="BT337" s="31">
        <v>16.322146000000018</v>
      </c>
      <c r="BU337" s="31">
        <v>9.3124389999999995</v>
      </c>
      <c r="BV337" s="31">
        <v>1.3495290000000009</v>
      </c>
      <c r="BW337" s="31">
        <v>-1.4838860000000005</v>
      </c>
      <c r="BX337" s="27">
        <v>107.32041700000001</v>
      </c>
      <c r="BZ337" s="27">
        <v>103.022864</v>
      </c>
      <c r="CB337" s="27">
        <v>20.64095</v>
      </c>
      <c r="CD337" s="27">
        <v>13.221301</v>
      </c>
      <c r="CE337" s="27">
        <v>13.221301</v>
      </c>
      <c r="CF337" s="27">
        <v>13.221301</v>
      </c>
      <c r="CG337" s="27">
        <v>20.64095</v>
      </c>
      <c r="CJ337" s="27">
        <v>103.022864</v>
      </c>
      <c r="CK337" s="27">
        <v>103.022864</v>
      </c>
      <c r="CL337" s="27">
        <v>107.32041700000001</v>
      </c>
    </row>
    <row r="338" spans="1:90" ht="16.5" customHeight="1" x14ac:dyDescent="0.25">
      <c r="A338" s="50"/>
      <c r="B338" s="27" t="s">
        <v>404</v>
      </c>
      <c r="C338" s="51" t="s">
        <v>79</v>
      </c>
      <c r="D338" s="52" t="s">
        <v>34</v>
      </c>
      <c r="E338" s="53" t="s">
        <v>58</v>
      </c>
      <c r="F338" s="53"/>
      <c r="G338" s="53">
        <v>3.0478860000000001</v>
      </c>
      <c r="H338" s="53">
        <v>2.8037169999999998</v>
      </c>
      <c r="I338" s="28" t="s">
        <v>58</v>
      </c>
      <c r="J338" s="47" t="s">
        <v>58</v>
      </c>
      <c r="K338" s="53" t="s">
        <v>58</v>
      </c>
      <c r="L338" s="53" t="s">
        <v>58</v>
      </c>
      <c r="M338" s="53">
        <v>-3.8997309999999996</v>
      </c>
      <c r="N338" s="53">
        <v>-0.51728099999999999</v>
      </c>
      <c r="O338" s="28" t="s">
        <v>58</v>
      </c>
      <c r="P338" s="47" t="s">
        <v>58</v>
      </c>
      <c r="Q338" s="53" t="s">
        <v>58</v>
      </c>
      <c r="R338" s="53" t="s">
        <v>58</v>
      </c>
      <c r="S338" s="53">
        <v>-74.105744999999999</v>
      </c>
      <c r="T338" s="53">
        <v>266.88259799999997</v>
      </c>
      <c r="U338" s="28" t="s">
        <v>58</v>
      </c>
      <c r="V338" s="29" t="s">
        <v>58</v>
      </c>
      <c r="W338" s="27"/>
      <c r="X338" s="27" t="s">
        <v>81</v>
      </c>
      <c r="Y338" s="27"/>
      <c r="Z338" s="27"/>
      <c r="AA338" s="30">
        <v>1128.5999999999999</v>
      </c>
      <c r="AB338" s="31"/>
      <c r="AC338" s="31">
        <v>15.642216999999999</v>
      </c>
      <c r="AD338" s="31">
        <v>6.738862000000001</v>
      </c>
      <c r="AE338" s="31">
        <v>1.8567E-2</v>
      </c>
      <c r="AF338" s="31"/>
      <c r="AG338" s="31">
        <v>-6.0664999999999997E-2</v>
      </c>
      <c r="AH338" s="31"/>
      <c r="AI338" s="31">
        <v>7.4829999999999994E-2</v>
      </c>
      <c r="AJ338" s="31">
        <v>0.13595000000000002</v>
      </c>
      <c r="AK338" s="31">
        <v>-1.0463999999999999E-2</v>
      </c>
      <c r="AL338" s="31">
        <v>0.86340799999999995</v>
      </c>
      <c r="AM338" s="31"/>
      <c r="AN338" s="31">
        <v>-3.7735099999999999</v>
      </c>
      <c r="AO338" s="31"/>
      <c r="AP338" s="31">
        <v>-4.0993959999999996</v>
      </c>
      <c r="AQ338" s="31">
        <v>-2.1969019999999997</v>
      </c>
      <c r="AR338" s="31">
        <v>-2.2289110000000001</v>
      </c>
      <c r="AS338" s="31">
        <v>-0.52994399999999997</v>
      </c>
      <c r="AT338" s="31"/>
      <c r="AU338" s="31">
        <v>-3.7494510000000001</v>
      </c>
      <c r="AV338" s="31"/>
      <c r="AW338" s="31">
        <v>-3.8997309999999996</v>
      </c>
      <c r="AX338" s="31">
        <v>-2.1282909999999995</v>
      </c>
      <c r="AY338" s="31">
        <v>-2.2216590000000003</v>
      </c>
      <c r="AZ338" s="31">
        <v>-0.51728099999999999</v>
      </c>
      <c r="BA338" s="31"/>
      <c r="BB338" s="31">
        <v>272.88925499999999</v>
      </c>
      <c r="BC338" s="31"/>
      <c r="BD338" s="31">
        <v>-74.105744999999999</v>
      </c>
      <c r="BE338" s="31">
        <v>1294.168602</v>
      </c>
      <c r="BF338" s="31">
        <v>27.155781000000001</v>
      </c>
      <c r="BG338" s="31">
        <v>266.88259799999997</v>
      </c>
      <c r="BH338" s="30">
        <v>-9.3752999999999993</v>
      </c>
      <c r="BI338" s="30">
        <v>-3.4535930000000001</v>
      </c>
      <c r="BJ338" s="30">
        <v>-12.605702000000001</v>
      </c>
      <c r="BK338" s="30">
        <v>-2.114099</v>
      </c>
      <c r="BL338" s="30">
        <v>-2.8438560000000002</v>
      </c>
      <c r="BM338" s="30"/>
      <c r="BN338" s="30">
        <v>962.10803699999997</v>
      </c>
      <c r="BO338" s="30">
        <v>1789.2407499999999</v>
      </c>
      <c r="BP338" s="30">
        <v>1816.3521020000001</v>
      </c>
      <c r="BQ338" s="30">
        <v>3110.4070400000001</v>
      </c>
      <c r="BR338" s="30">
        <v>3037.2456240000001</v>
      </c>
      <c r="BS338" s="30"/>
      <c r="BT338" s="31">
        <v>45.35031</v>
      </c>
      <c r="BU338" s="31">
        <v>-1.4266450000000002</v>
      </c>
      <c r="BV338" s="31">
        <v>1.7839699999999998</v>
      </c>
      <c r="BW338" s="31">
        <v>-0.77323999999999982</v>
      </c>
      <c r="BX338" s="27">
        <v>-25.053984</v>
      </c>
      <c r="BZ338" s="27">
        <v>-8.0994010000000003</v>
      </c>
      <c r="CB338" s="27">
        <v>643.92104099999995</v>
      </c>
      <c r="CD338" s="27">
        <v>1514.101236</v>
      </c>
      <c r="CE338" s="27">
        <v>1594.2136379999999</v>
      </c>
      <c r="CF338" s="27">
        <v>638.73879799999997</v>
      </c>
      <c r="CG338" s="27">
        <v>643.92104099999995</v>
      </c>
      <c r="CI338" s="27">
        <v>-8.7669619999999995</v>
      </c>
      <c r="CJ338" s="27">
        <v>-25.848998000000002</v>
      </c>
      <c r="CK338" s="27">
        <v>-25.848998000000002</v>
      </c>
      <c r="CL338" s="27">
        <v>-25.053984</v>
      </c>
    </row>
    <row r="339" spans="1:90" ht="16.5" customHeight="1" x14ac:dyDescent="0.25">
      <c r="A339" s="50"/>
      <c r="B339" s="27" t="s">
        <v>405</v>
      </c>
      <c r="C339" s="51" t="s">
        <v>79</v>
      </c>
      <c r="D339" s="52" t="s">
        <v>34</v>
      </c>
      <c r="E339" s="53" t="s">
        <v>58</v>
      </c>
      <c r="F339" s="53"/>
      <c r="G339" s="53">
        <v>28.873377999999995</v>
      </c>
      <c r="H339" s="53">
        <v>17.675383</v>
      </c>
      <c r="I339" s="28" t="s">
        <v>58</v>
      </c>
      <c r="J339" s="47" t="s">
        <v>58</v>
      </c>
      <c r="K339" s="53" t="s">
        <v>58</v>
      </c>
      <c r="L339" s="53" t="s">
        <v>58</v>
      </c>
      <c r="M339" s="53">
        <v>15.529052999999998</v>
      </c>
      <c r="N339" s="53">
        <v>12.055398</v>
      </c>
      <c r="O339" s="28" t="s">
        <v>58</v>
      </c>
      <c r="P339" s="47" t="s">
        <v>58</v>
      </c>
      <c r="Q339" s="53" t="s">
        <v>58</v>
      </c>
      <c r="R339" s="53" t="s">
        <v>58</v>
      </c>
      <c r="S339" s="53">
        <v>7.0525830000000003</v>
      </c>
      <c r="T339" s="53">
        <v>1.9355720000000001</v>
      </c>
      <c r="U339" s="28" t="s">
        <v>58</v>
      </c>
      <c r="V339" s="29" t="s">
        <v>58</v>
      </c>
      <c r="W339" s="27"/>
      <c r="X339" s="27" t="s">
        <v>81</v>
      </c>
      <c r="Y339" s="27"/>
      <c r="Z339" s="27"/>
      <c r="AA339" s="30">
        <v>344.52</v>
      </c>
      <c r="AB339" s="31"/>
      <c r="AC339" s="31">
        <v>20.699508000000002</v>
      </c>
      <c r="AD339" s="31">
        <v>30.182798000000005</v>
      </c>
      <c r="AE339" s="31">
        <v>17.868317000000001</v>
      </c>
      <c r="AF339" s="31"/>
      <c r="AG339" s="31">
        <v>13.647174</v>
      </c>
      <c r="AH339" s="31"/>
      <c r="AI339" s="31">
        <v>15.900283999999999</v>
      </c>
      <c r="AJ339" s="31">
        <v>12.687771000000001</v>
      </c>
      <c r="AK339" s="31">
        <v>12.811297</v>
      </c>
      <c r="AL339" s="31">
        <v>11.990792000000001</v>
      </c>
      <c r="AM339" s="31"/>
      <c r="AN339" s="31">
        <v>11.103062</v>
      </c>
      <c r="AO339" s="31"/>
      <c r="AP339" s="31">
        <v>12.353503999999997</v>
      </c>
      <c r="AQ339" s="31">
        <v>10.587248000000002</v>
      </c>
      <c r="AR339" s="31">
        <v>10.386953999999999</v>
      </c>
      <c r="AS339" s="31">
        <v>10.849976</v>
      </c>
      <c r="AT339" s="31"/>
      <c r="AU339" s="31">
        <v>13.471442999999999</v>
      </c>
      <c r="AV339" s="31"/>
      <c r="AW339" s="31">
        <v>15.529052999999998</v>
      </c>
      <c r="AX339" s="31">
        <v>14.358081000000002</v>
      </c>
      <c r="AY339" s="31">
        <v>11.670308999999998</v>
      </c>
      <c r="AZ339" s="31">
        <v>12.055398</v>
      </c>
      <c r="BA339" s="31"/>
      <c r="BB339" s="31">
        <v>-2.9259590000000002</v>
      </c>
      <c r="BC339" s="31"/>
      <c r="BD339" s="31">
        <v>7.0525830000000003</v>
      </c>
      <c r="BE339" s="31">
        <v>12.996901000000001</v>
      </c>
      <c r="BF339" s="31">
        <v>3.2089400000000001</v>
      </c>
      <c r="BG339" s="31">
        <v>1.9355720000000001</v>
      </c>
      <c r="BH339" s="30">
        <v>35.071365</v>
      </c>
      <c r="BI339" s="30">
        <v>45.637024999999994</v>
      </c>
      <c r="BJ339" s="30">
        <v>49.908209999999997</v>
      </c>
      <c r="BK339" s="30">
        <v>55.389783999999999</v>
      </c>
      <c r="BL339" s="30">
        <v>72.539513999999997</v>
      </c>
      <c r="BM339" s="30"/>
      <c r="BN339" s="30">
        <v>8.4621980000000008</v>
      </c>
      <c r="BO339" s="30">
        <v>27.472867999999998</v>
      </c>
      <c r="BP339" s="30">
        <v>30.642271000000001</v>
      </c>
      <c r="BQ339" s="30">
        <v>86.862190999999996</v>
      </c>
      <c r="BR339" s="30">
        <v>94.458612000000002</v>
      </c>
      <c r="BS339" s="30"/>
      <c r="BT339" s="31">
        <v>2.6055589999999995</v>
      </c>
      <c r="BU339" s="31">
        <v>2.5219629999999995</v>
      </c>
      <c r="BV339" s="31">
        <v>3.2561399999999994</v>
      </c>
      <c r="BW339" s="31">
        <v>3.4757699999999998</v>
      </c>
      <c r="BX339" s="27">
        <v>15.689445000000001</v>
      </c>
      <c r="BZ339" s="27">
        <v>39.499833000000002</v>
      </c>
      <c r="CB339" s="27">
        <v>-16.139173</v>
      </c>
      <c r="CD339" s="27">
        <v>25.193995999999999</v>
      </c>
      <c r="CE339" s="27">
        <v>13.279882000000001</v>
      </c>
      <c r="CF339" s="27">
        <v>-15.209099000000002</v>
      </c>
      <c r="CG339" s="27">
        <v>-16.139173</v>
      </c>
      <c r="CI339" s="27">
        <v>53.612840999999996</v>
      </c>
      <c r="CJ339" s="27">
        <v>24.837790999999999</v>
      </c>
      <c r="CK339" s="27">
        <v>24.837790999999999</v>
      </c>
      <c r="CL339" s="27">
        <v>15.689445000000001</v>
      </c>
    </row>
    <row r="340" spans="1:90" ht="16.5" customHeight="1" x14ac:dyDescent="0.25">
      <c r="A340" s="50"/>
      <c r="B340" s="27" t="s">
        <v>406</v>
      </c>
      <c r="C340" s="51" t="s">
        <v>79</v>
      </c>
      <c r="D340" s="52" t="s">
        <v>34</v>
      </c>
      <c r="E340" s="53" t="s">
        <v>58</v>
      </c>
      <c r="F340" s="53"/>
      <c r="G340" s="53">
        <v>192.36334600000001</v>
      </c>
      <c r="H340" s="53">
        <v>124.88126800000001</v>
      </c>
      <c r="I340" s="28" t="s">
        <v>58</v>
      </c>
      <c r="J340" s="47" t="s">
        <v>58</v>
      </c>
      <c r="K340" s="53" t="s">
        <v>58</v>
      </c>
      <c r="L340" s="53" t="s">
        <v>58</v>
      </c>
      <c r="M340" s="53">
        <v>110.15022000000002</v>
      </c>
      <c r="N340" s="53">
        <v>84.604783000000012</v>
      </c>
      <c r="O340" s="28" t="s">
        <v>58</v>
      </c>
      <c r="P340" s="47" t="s">
        <v>58</v>
      </c>
      <c r="Q340" s="53" t="s">
        <v>58</v>
      </c>
      <c r="R340" s="53" t="s">
        <v>58</v>
      </c>
      <c r="S340" s="53">
        <v>90.890564999999995</v>
      </c>
      <c r="T340" s="53">
        <v>81.367958999999999</v>
      </c>
      <c r="U340" s="28" t="s">
        <v>58</v>
      </c>
      <c r="V340" s="29" t="s">
        <v>58</v>
      </c>
      <c r="W340" s="27"/>
      <c r="X340" s="27" t="s">
        <v>81</v>
      </c>
      <c r="Y340" s="27"/>
      <c r="Z340" s="27"/>
      <c r="AA340" s="30">
        <v>7448</v>
      </c>
      <c r="AB340" s="31"/>
      <c r="AC340" s="31">
        <v>186.30272500000001</v>
      </c>
      <c r="AD340" s="31">
        <v>247.585442</v>
      </c>
      <c r="AE340" s="31">
        <v>170.564682</v>
      </c>
      <c r="AF340" s="31"/>
      <c r="AG340" s="31">
        <v>110.42520099999999</v>
      </c>
      <c r="AH340" s="31"/>
      <c r="AI340" s="31">
        <v>110.88984600000001</v>
      </c>
      <c r="AJ340" s="31">
        <v>131.236951</v>
      </c>
      <c r="AK340" s="31">
        <v>89.988063999999994</v>
      </c>
      <c r="AL340" s="31">
        <v>85.097769999999997</v>
      </c>
      <c r="AM340" s="31"/>
      <c r="AN340" s="31">
        <v>102.177724</v>
      </c>
      <c r="AO340" s="31"/>
      <c r="AP340" s="31">
        <v>102.83909500000001</v>
      </c>
      <c r="AQ340" s="31">
        <v>132.99424800000003</v>
      </c>
      <c r="AR340" s="31">
        <v>83.873271000000003</v>
      </c>
      <c r="AS340" s="31">
        <v>80.036640000000006</v>
      </c>
      <c r="AT340" s="31"/>
      <c r="AU340" s="31">
        <v>110.888795</v>
      </c>
      <c r="AV340" s="31"/>
      <c r="AW340" s="31">
        <v>110.15022000000002</v>
      </c>
      <c r="AX340" s="31">
        <v>139.38656800000004</v>
      </c>
      <c r="AY340" s="31">
        <v>89.174754000000007</v>
      </c>
      <c r="AZ340" s="31">
        <v>84.604783000000012</v>
      </c>
      <c r="BA340" s="31"/>
      <c r="BB340" s="31">
        <v>107.021929</v>
      </c>
      <c r="BC340" s="31"/>
      <c r="BD340" s="31">
        <v>90.890564999999995</v>
      </c>
      <c r="BE340" s="31">
        <v>140.79157699999999</v>
      </c>
      <c r="BF340" s="31">
        <v>82.840547000000001</v>
      </c>
      <c r="BG340" s="31">
        <v>81.367958999999999</v>
      </c>
      <c r="BH340" s="30"/>
      <c r="BI340" s="30">
        <v>-35.684979999999996</v>
      </c>
      <c r="BJ340" s="30">
        <v>-34.301761999999997</v>
      </c>
      <c r="BK340" s="30">
        <v>-97.597970000000018</v>
      </c>
      <c r="BL340" s="30">
        <v>-74.606865999999997</v>
      </c>
      <c r="BM340" s="30"/>
      <c r="BN340" s="30"/>
      <c r="BO340" s="30">
        <v>352.23350699999997</v>
      </c>
      <c r="BP340" s="30">
        <v>435.10583700000001</v>
      </c>
      <c r="BQ340" s="30">
        <v>575.757295</v>
      </c>
      <c r="BR340" s="30">
        <v>665.27777900000001</v>
      </c>
      <c r="BS340" s="30"/>
      <c r="BT340" s="31">
        <v>59.766229999999993</v>
      </c>
      <c r="BU340" s="31">
        <v>19.307414000000001</v>
      </c>
      <c r="BV340" s="31">
        <v>11.354908999999999</v>
      </c>
      <c r="BW340" s="31">
        <v>0.43870399999999954</v>
      </c>
      <c r="BX340" s="27">
        <v>151.75882799999999</v>
      </c>
      <c r="BZ340" s="27">
        <v>339.45011700000003</v>
      </c>
      <c r="CB340" s="27">
        <v>143.84024299999999</v>
      </c>
      <c r="CD340" s="27">
        <v>395.89064799999994</v>
      </c>
      <c r="CE340" s="27">
        <v>330.65405299999998</v>
      </c>
      <c r="CF340" s="27">
        <v>209.63573699999998</v>
      </c>
      <c r="CG340" s="27">
        <v>143.84024299999999</v>
      </c>
      <c r="CI340" s="27">
        <v>423.31632500000012</v>
      </c>
      <c r="CJ340" s="27">
        <v>221.62616800000001</v>
      </c>
      <c r="CK340" s="27">
        <v>221.62616800000001</v>
      </c>
      <c r="CL340" s="27">
        <v>151.75882799999999</v>
      </c>
    </row>
    <row r="341" spans="1:90" ht="16.5" customHeight="1" x14ac:dyDescent="0.25">
      <c r="A341" s="50"/>
      <c r="B341" s="27" t="s">
        <v>407</v>
      </c>
      <c r="C341" s="51" t="s">
        <v>79</v>
      </c>
      <c r="D341" s="52" t="s">
        <v>34</v>
      </c>
      <c r="E341" s="53" t="s">
        <v>58</v>
      </c>
      <c r="F341" s="53"/>
      <c r="G341" s="53">
        <v>0</v>
      </c>
      <c r="H341" s="53">
        <v>1.2391220000000001</v>
      </c>
      <c r="I341" s="28" t="s">
        <v>58</v>
      </c>
      <c r="J341" s="47" t="s">
        <v>58</v>
      </c>
      <c r="K341" s="53" t="s">
        <v>58</v>
      </c>
      <c r="L341" s="53" t="s">
        <v>58</v>
      </c>
      <c r="M341" s="53">
        <v>-1.56707</v>
      </c>
      <c r="N341" s="53">
        <v>-0.48881400000000003</v>
      </c>
      <c r="O341" s="28" t="s">
        <v>58</v>
      </c>
      <c r="P341" s="47" t="s">
        <v>58</v>
      </c>
      <c r="Q341" s="53" t="s">
        <v>58</v>
      </c>
      <c r="R341" s="53" t="s">
        <v>58</v>
      </c>
      <c r="S341" s="53">
        <v>26.624487999999999</v>
      </c>
      <c r="T341" s="53">
        <v>-0.90156899999999995</v>
      </c>
      <c r="U341" s="28" t="s">
        <v>58</v>
      </c>
      <c r="V341" s="29" t="s">
        <v>58</v>
      </c>
      <c r="W341" s="27"/>
      <c r="X341" s="27" t="s">
        <v>81</v>
      </c>
      <c r="Y341" s="27"/>
      <c r="Z341" s="27"/>
      <c r="AA341" s="30">
        <v>3642.08</v>
      </c>
      <c r="AB341" s="31"/>
      <c r="AC341" s="31">
        <v>1.6096809999999999</v>
      </c>
      <c r="AD341" s="31">
        <v>0.34722199999999948</v>
      </c>
      <c r="AE341" s="31">
        <v>5.4726530000000002</v>
      </c>
      <c r="AF341" s="31"/>
      <c r="AG341" s="31">
        <v>0.31746400000000002</v>
      </c>
      <c r="AH341" s="31"/>
      <c r="AI341" s="31">
        <v>0</v>
      </c>
      <c r="AJ341" s="31">
        <v>0.34081599999999979</v>
      </c>
      <c r="AK341" s="31">
        <v>2.55355</v>
      </c>
      <c r="AL341" s="31">
        <v>0.23458300000000001</v>
      </c>
      <c r="AM341" s="31"/>
      <c r="AN341" s="31">
        <v>-1.1183810000000001</v>
      </c>
      <c r="AO341" s="31"/>
      <c r="AP341" s="31">
        <v>-1.5781000000000001</v>
      </c>
      <c r="AQ341" s="31">
        <v>-1.6183179999999999</v>
      </c>
      <c r="AR341" s="31">
        <v>1.6929719999999999</v>
      </c>
      <c r="AS341" s="31">
        <v>-0.51503200000000005</v>
      </c>
      <c r="AT341" s="31"/>
      <c r="AU341" s="31">
        <v>-1.074624</v>
      </c>
      <c r="AV341" s="31"/>
      <c r="AW341" s="31">
        <v>-1.56707</v>
      </c>
      <c r="AX341" s="31">
        <v>-1.6068609999999999</v>
      </c>
      <c r="AY341" s="31">
        <v>1.7191910000000001</v>
      </c>
      <c r="AZ341" s="31">
        <v>-0.48881400000000003</v>
      </c>
      <c r="BA341" s="31"/>
      <c r="BB341" s="31">
        <v>-1.9284889999999999</v>
      </c>
      <c r="BC341" s="31"/>
      <c r="BD341" s="31">
        <v>26.624487999999999</v>
      </c>
      <c r="BE341" s="31">
        <v>-48.796469999999999</v>
      </c>
      <c r="BF341" s="31">
        <v>1029.2925439999999</v>
      </c>
      <c r="BG341" s="31">
        <v>-0.90156899999999995</v>
      </c>
      <c r="BH341" s="30">
        <v>-4.6909999999999993E-2</v>
      </c>
      <c r="BI341" s="30">
        <v>7.0176000000000016E-2</v>
      </c>
      <c r="BJ341" s="30">
        <v>-2.9466999999999993E-2</v>
      </c>
      <c r="BK341" s="30">
        <v>-414.90546700000004</v>
      </c>
      <c r="BL341" s="30">
        <v>-423.622432</v>
      </c>
      <c r="BM341" s="30"/>
      <c r="BN341" s="30">
        <v>293.466793</v>
      </c>
      <c r="BO341" s="30">
        <v>364.95962700000001</v>
      </c>
      <c r="BP341" s="30">
        <v>1394.2521710000001</v>
      </c>
      <c r="BQ341" s="30">
        <v>1345.406027</v>
      </c>
      <c r="BR341" s="30">
        <v>1260.809029</v>
      </c>
      <c r="BS341" s="30"/>
      <c r="BT341" s="31">
        <v>0.91583100000000006</v>
      </c>
      <c r="BU341" s="31">
        <v>-0.54988799999999982</v>
      </c>
      <c r="BV341" s="31">
        <v>-0.85944500000000013</v>
      </c>
      <c r="BW341" s="31">
        <v>-0.48288100000000006</v>
      </c>
      <c r="BX341" s="27">
        <v>-2.3296109999999999</v>
      </c>
      <c r="BZ341" s="27">
        <v>-0.96229400000000009</v>
      </c>
      <c r="CB341" s="27">
        <v>72.088232000000005</v>
      </c>
      <c r="CD341" s="27">
        <v>1006.2189930000001</v>
      </c>
      <c r="CE341" s="27">
        <v>978.56758500000001</v>
      </c>
      <c r="CF341" s="27">
        <v>1102.330295</v>
      </c>
      <c r="CG341" s="27">
        <v>72.088232000000005</v>
      </c>
      <c r="CI341" s="27">
        <v>-1.943554</v>
      </c>
      <c r="CJ341" s="27">
        <v>-6.0532000000000225E-2</v>
      </c>
      <c r="CK341" s="27">
        <v>-6.0532000000000225E-2</v>
      </c>
      <c r="CL341" s="27">
        <v>-2.3296109999999999</v>
      </c>
    </row>
    <row r="342" spans="1:90" ht="16.5" customHeight="1" x14ac:dyDescent="0.25">
      <c r="A342" s="50"/>
      <c r="B342" s="27" t="s">
        <v>408</v>
      </c>
      <c r="C342" s="51" t="s">
        <v>79</v>
      </c>
      <c r="D342" s="52" t="s">
        <v>34</v>
      </c>
      <c r="E342" s="53" t="s">
        <v>58</v>
      </c>
      <c r="F342" s="53"/>
      <c r="G342" s="53">
        <v>917.66307400000005</v>
      </c>
      <c r="H342" s="53">
        <v>1085.9956030000001</v>
      </c>
      <c r="I342" s="28" t="s">
        <v>58</v>
      </c>
      <c r="J342" s="47" t="s">
        <v>58</v>
      </c>
      <c r="K342" s="53" t="s">
        <v>58</v>
      </c>
      <c r="L342" s="53" t="s">
        <v>58</v>
      </c>
      <c r="M342" s="53">
        <v>81.296807999999999</v>
      </c>
      <c r="N342" s="53">
        <v>398.15026199999994</v>
      </c>
      <c r="O342" s="28" t="s">
        <v>58</v>
      </c>
      <c r="P342" s="47" t="s">
        <v>58</v>
      </c>
      <c r="Q342" s="53" t="s">
        <v>58</v>
      </c>
      <c r="R342" s="53" t="s">
        <v>58</v>
      </c>
      <c r="S342" s="53">
        <v>-15.312597</v>
      </c>
      <c r="T342" s="53">
        <v>168.072418</v>
      </c>
      <c r="U342" s="28" t="s">
        <v>58</v>
      </c>
      <c r="V342" s="29" t="s">
        <v>58</v>
      </c>
      <c r="W342" s="27"/>
      <c r="X342" s="27" t="s">
        <v>81</v>
      </c>
      <c r="Y342" s="27"/>
      <c r="Z342" s="27"/>
      <c r="AA342" s="30">
        <v>2425</v>
      </c>
      <c r="AB342" s="31"/>
      <c r="AC342" s="31">
        <v>1803.2955889999998</v>
      </c>
      <c r="AD342" s="31">
        <v>1036.4392749999997</v>
      </c>
      <c r="AE342" s="31">
        <v>1279.0052310000001</v>
      </c>
      <c r="AF342" s="31"/>
      <c r="AG342" s="31">
        <v>715.36565099999996</v>
      </c>
      <c r="AH342" s="31"/>
      <c r="AI342" s="31">
        <v>139.528806</v>
      </c>
      <c r="AJ342" s="31">
        <v>281.82871299999988</v>
      </c>
      <c r="AK342" s="31">
        <v>362.19927100000001</v>
      </c>
      <c r="AL342" s="31">
        <v>417.69800099999998</v>
      </c>
      <c r="AM342" s="31"/>
      <c r="AN342" s="31">
        <v>642.14547099999993</v>
      </c>
      <c r="AO342" s="31"/>
      <c r="AP342" s="31">
        <v>18.357969000000001</v>
      </c>
      <c r="AQ342" s="31">
        <v>350.31808200000012</v>
      </c>
      <c r="AR342" s="31">
        <v>289.13165199999997</v>
      </c>
      <c r="AS342" s="31">
        <v>376.57375100000002</v>
      </c>
      <c r="AT342" s="31"/>
      <c r="AU342" s="31">
        <v>685.78576199999998</v>
      </c>
      <c r="AV342" s="31"/>
      <c r="AW342" s="31">
        <v>81.296807999999999</v>
      </c>
      <c r="AX342" s="31">
        <v>217.11868600000014</v>
      </c>
      <c r="AY342" s="31">
        <v>310.86933799999997</v>
      </c>
      <c r="AZ342" s="31">
        <v>398.15026199999994</v>
      </c>
      <c r="BA342" s="31"/>
      <c r="BB342" s="31">
        <v>292.09357499999999</v>
      </c>
      <c r="BC342" s="31"/>
      <c r="BD342" s="31">
        <v>-15.312597</v>
      </c>
      <c r="BE342" s="31">
        <v>452.44915100000003</v>
      </c>
      <c r="BF342" s="31">
        <v>292.78908300000001</v>
      </c>
      <c r="BG342" s="31">
        <v>168.072418</v>
      </c>
      <c r="BH342" s="30">
        <v>1431.1914629999999</v>
      </c>
      <c r="BI342" s="30">
        <v>2374.3112070000002</v>
      </c>
      <c r="BJ342" s="30">
        <v>2418.4269120000004</v>
      </c>
      <c r="BK342" s="30">
        <v>2170.2506530000001</v>
      </c>
      <c r="BL342" s="30">
        <v>2115.4066549999998</v>
      </c>
      <c r="BM342" s="30"/>
      <c r="BN342" s="30">
        <v>655.22979099999998</v>
      </c>
      <c r="BO342" s="30">
        <v>1319.6956949999999</v>
      </c>
      <c r="BP342" s="30">
        <v>1608.720043</v>
      </c>
      <c r="BQ342" s="30">
        <v>3964.480654</v>
      </c>
      <c r="BR342" s="30">
        <v>3945.67227</v>
      </c>
      <c r="BS342" s="30"/>
      <c r="BT342" s="31">
        <v>748.85881100000006</v>
      </c>
      <c r="BU342" s="31">
        <v>106.61849599999998</v>
      </c>
      <c r="BV342" s="31">
        <v>97.741143999999991</v>
      </c>
      <c r="BW342" s="31">
        <v>118.26608499999999</v>
      </c>
      <c r="BX342" s="27">
        <v>900.65905900000007</v>
      </c>
      <c r="BZ342" s="27">
        <v>1213.7737860000002</v>
      </c>
      <c r="CB342" s="27">
        <v>75.408664999999971</v>
      </c>
      <c r="CD342" s="27">
        <v>897.99805500000002</v>
      </c>
      <c r="CE342" s="27">
        <v>1037.331809</v>
      </c>
      <c r="CF342" s="27">
        <v>314.576638</v>
      </c>
      <c r="CG342" s="27">
        <v>75.408664999999971</v>
      </c>
      <c r="CI342" s="27">
        <v>1007.4350939999999</v>
      </c>
      <c r="CJ342" s="27">
        <v>1104.909901</v>
      </c>
      <c r="CK342" s="27">
        <v>1104.909901</v>
      </c>
      <c r="CL342" s="27">
        <v>900.65905900000007</v>
      </c>
    </row>
    <row r="343" spans="1:90" ht="16.5" customHeight="1" x14ac:dyDescent="0.25">
      <c r="A343" s="50"/>
      <c r="B343" s="27" t="s">
        <v>409</v>
      </c>
      <c r="C343" s="51" t="s">
        <v>79</v>
      </c>
      <c r="D343" s="52" t="s">
        <v>34</v>
      </c>
      <c r="E343" s="53" t="s">
        <v>58</v>
      </c>
      <c r="F343" s="53"/>
      <c r="G343" s="53">
        <v>1884.4890829999999</v>
      </c>
      <c r="H343" s="53">
        <v>1086.192487</v>
      </c>
      <c r="I343" s="28" t="s">
        <v>58</v>
      </c>
      <c r="J343" s="47" t="s">
        <v>58</v>
      </c>
      <c r="K343" s="53" t="s">
        <v>58</v>
      </c>
      <c r="L343" s="53" t="s">
        <v>58</v>
      </c>
      <c r="M343" s="53">
        <v>58.492193999999998</v>
      </c>
      <c r="N343" s="53">
        <v>170.72301999999999</v>
      </c>
      <c r="O343" s="28" t="s">
        <v>58</v>
      </c>
      <c r="P343" s="47" t="s">
        <v>58</v>
      </c>
      <c r="Q343" s="53" t="s">
        <v>58</v>
      </c>
      <c r="R343" s="53" t="s">
        <v>58</v>
      </c>
      <c r="S343" s="53">
        <v>-53.240096000000001</v>
      </c>
      <c r="T343" s="53">
        <v>67.998958000000002</v>
      </c>
      <c r="U343" s="28" t="s">
        <v>58</v>
      </c>
      <c r="V343" s="29" t="s">
        <v>58</v>
      </c>
      <c r="W343" s="27"/>
      <c r="X343" s="27" t="s">
        <v>81</v>
      </c>
      <c r="Y343" s="27"/>
      <c r="Z343" s="27"/>
      <c r="AA343" s="30">
        <v>5874.628513488</v>
      </c>
      <c r="AB343" s="31"/>
      <c r="AC343" s="31">
        <v>4466.8572690000001</v>
      </c>
      <c r="AD343" s="31">
        <v>1843.0110720000002</v>
      </c>
      <c r="AE343" s="31">
        <v>1800.4647669999999</v>
      </c>
      <c r="AF343" s="31"/>
      <c r="AG343" s="31">
        <v>1183.494729</v>
      </c>
      <c r="AH343" s="31"/>
      <c r="AI343" s="31">
        <v>277.73353800000001</v>
      </c>
      <c r="AJ343" s="31">
        <v>279.00807899999995</v>
      </c>
      <c r="AK343" s="31">
        <v>287.60254800000001</v>
      </c>
      <c r="AL343" s="31">
        <v>200.89754600000001</v>
      </c>
      <c r="AM343" s="31"/>
      <c r="AN343" s="31">
        <v>787.10865000000001</v>
      </c>
      <c r="AO343" s="31"/>
      <c r="AP343" s="31">
        <v>24.272939000000001</v>
      </c>
      <c r="AQ343" s="31">
        <v>66.961551999999983</v>
      </c>
      <c r="AR343" s="31">
        <v>61.473370000000003</v>
      </c>
      <c r="AS343" s="31">
        <v>94.617564999999999</v>
      </c>
      <c r="AT343" s="31"/>
      <c r="AU343" s="31">
        <v>812.49987499999997</v>
      </c>
      <c r="AV343" s="31"/>
      <c r="AW343" s="31">
        <v>58.492193999999998</v>
      </c>
      <c r="AX343" s="31">
        <v>83.657608999999979</v>
      </c>
      <c r="AY343" s="31">
        <v>99.018790000000052</v>
      </c>
      <c r="AZ343" s="31">
        <v>170.72301999999999</v>
      </c>
      <c r="BA343" s="31"/>
      <c r="BB343" s="31">
        <v>531.23311699999999</v>
      </c>
      <c r="BC343" s="31"/>
      <c r="BD343" s="31">
        <v>-53.240096000000001</v>
      </c>
      <c r="BE343" s="31">
        <v>306.25268600000004</v>
      </c>
      <c r="BF343" s="31">
        <v>27.294080999999998</v>
      </c>
      <c r="BG343" s="31">
        <v>67.998958000000002</v>
      </c>
      <c r="BH343" s="30">
        <v>295.93551399999996</v>
      </c>
      <c r="BI343" s="30">
        <v>721.86922099999992</v>
      </c>
      <c r="BJ343" s="30">
        <v>960.82115299999987</v>
      </c>
      <c r="BK343" s="30">
        <v>791.81518800000003</v>
      </c>
      <c r="BL343" s="30">
        <v>832.08195499999999</v>
      </c>
      <c r="BM343" s="30"/>
      <c r="BN343" s="30">
        <v>358.405036</v>
      </c>
      <c r="BO343" s="30">
        <v>927.10704399999997</v>
      </c>
      <c r="BP343" s="30">
        <v>1795.7252020000001</v>
      </c>
      <c r="BQ343" s="30">
        <v>1995.668981</v>
      </c>
      <c r="BR343" s="30">
        <v>1942.428885</v>
      </c>
      <c r="BS343" s="30"/>
      <c r="BT343" s="31">
        <v>1653.3002109999998</v>
      </c>
      <c r="BU343" s="31">
        <v>125.948013</v>
      </c>
      <c r="BV343" s="31">
        <v>41.690616000000006</v>
      </c>
      <c r="BW343" s="31">
        <v>13.820453999999998</v>
      </c>
      <c r="BX343" s="27">
        <v>1244.4044429999999</v>
      </c>
      <c r="BZ343" s="27">
        <v>995.17627400000003</v>
      </c>
      <c r="CB343" s="27">
        <v>899.97434700000008</v>
      </c>
      <c r="CD343" s="27">
        <v>389.43818200000004</v>
      </c>
      <c r="CE343" s="27">
        <v>864.77988400000004</v>
      </c>
      <c r="CF343" s="27">
        <v>806.11781900000005</v>
      </c>
      <c r="CG343" s="27">
        <v>899.97434700000008</v>
      </c>
      <c r="CI343" s="27">
        <v>411.89161300000001</v>
      </c>
      <c r="CJ343" s="27">
        <v>1217.47522</v>
      </c>
      <c r="CK343" s="27">
        <v>1217.47522</v>
      </c>
      <c r="CL343" s="27">
        <v>1244.4044429999999</v>
      </c>
    </row>
    <row r="344" spans="1:90" ht="16.5" customHeight="1" x14ac:dyDescent="0.25">
      <c r="A344" s="50"/>
      <c r="B344" s="27" t="s">
        <v>410</v>
      </c>
      <c r="C344" s="51" t="s">
        <v>79</v>
      </c>
      <c r="D344" s="52" t="s">
        <v>34</v>
      </c>
      <c r="E344" s="53" t="s">
        <v>58</v>
      </c>
      <c r="F344" s="53"/>
      <c r="G344" s="53">
        <v>1260.6821</v>
      </c>
      <c r="H344" s="53">
        <v>919.02741800000001</v>
      </c>
      <c r="I344" s="28" t="s">
        <v>58</v>
      </c>
      <c r="J344" s="47" t="s">
        <v>58</v>
      </c>
      <c r="K344" s="53" t="s">
        <v>58</v>
      </c>
      <c r="L344" s="53" t="s">
        <v>58</v>
      </c>
      <c r="M344" s="53">
        <v>106.38485000000001</v>
      </c>
      <c r="N344" s="53">
        <v>71.437383000000011</v>
      </c>
      <c r="O344" s="28" t="s">
        <v>58</v>
      </c>
      <c r="P344" s="47" t="s">
        <v>58</v>
      </c>
      <c r="Q344" s="53" t="s">
        <v>58</v>
      </c>
      <c r="R344" s="53" t="s">
        <v>58</v>
      </c>
      <c r="S344" s="53">
        <v>75.505443</v>
      </c>
      <c r="T344" s="53">
        <v>75.236739</v>
      </c>
      <c r="U344" s="28" t="s">
        <v>58</v>
      </c>
      <c r="V344" s="29" t="s">
        <v>58</v>
      </c>
      <c r="W344" s="27"/>
      <c r="X344" s="27" t="s">
        <v>81</v>
      </c>
      <c r="Y344" s="27"/>
      <c r="Z344" s="27"/>
      <c r="AA344" s="30">
        <v>4089.75</v>
      </c>
      <c r="AB344" s="31"/>
      <c r="AC344" s="31">
        <v>1749.459331</v>
      </c>
      <c r="AD344" s="31">
        <v>1219.4911000000002</v>
      </c>
      <c r="AE344" s="31">
        <v>1078.0563529999999</v>
      </c>
      <c r="AF344" s="31"/>
      <c r="AG344" s="31">
        <v>185.33342400000001</v>
      </c>
      <c r="AH344" s="31"/>
      <c r="AI344" s="31">
        <v>151.79361299999999</v>
      </c>
      <c r="AJ344" s="31">
        <v>148.25133799999998</v>
      </c>
      <c r="AK344" s="31">
        <v>101.198519</v>
      </c>
      <c r="AL344" s="31">
        <v>95.207379000000003</v>
      </c>
      <c r="AM344" s="31"/>
      <c r="AN344" s="31">
        <v>129.56338500000001</v>
      </c>
      <c r="AO344" s="31"/>
      <c r="AP344" s="31">
        <v>103.39027900000002</v>
      </c>
      <c r="AQ344" s="31">
        <v>108.57371400000002</v>
      </c>
      <c r="AR344" s="31">
        <v>65.956727000000001</v>
      </c>
      <c r="AS344" s="31">
        <v>69.665565000000001</v>
      </c>
      <c r="AT344" s="31"/>
      <c r="AU344" s="31">
        <v>138.472151</v>
      </c>
      <c r="AV344" s="31"/>
      <c r="AW344" s="31">
        <v>106.38485000000001</v>
      </c>
      <c r="AX344" s="31">
        <v>109.28791600000002</v>
      </c>
      <c r="AY344" s="31">
        <v>67.339296999999988</v>
      </c>
      <c r="AZ344" s="31">
        <v>71.437383000000011</v>
      </c>
      <c r="BA344" s="31"/>
      <c r="BB344" s="31">
        <v>177.88278500000001</v>
      </c>
      <c r="BC344" s="31"/>
      <c r="BD344" s="31">
        <v>75.505443</v>
      </c>
      <c r="BE344" s="31">
        <v>858.49082200000009</v>
      </c>
      <c r="BF344" s="31">
        <v>37.99483</v>
      </c>
      <c r="BG344" s="31">
        <v>75.236739</v>
      </c>
      <c r="BH344" s="30"/>
      <c r="BI344" s="30">
        <v>776.27070600000002</v>
      </c>
      <c r="BJ344" s="30">
        <v>622.17630199999996</v>
      </c>
      <c r="BK344" s="30">
        <v>423.78337500000009</v>
      </c>
      <c r="BL344" s="30">
        <v>472.73626200000007</v>
      </c>
      <c r="BM344" s="30"/>
      <c r="BN344" s="30"/>
      <c r="BO344" s="30">
        <v>1933.701773</v>
      </c>
      <c r="BP344" s="30">
        <v>1942.7159039999999</v>
      </c>
      <c r="BQ344" s="30">
        <v>2922.0292599999998</v>
      </c>
      <c r="BR344" s="30">
        <v>2988.7120730000001</v>
      </c>
      <c r="BS344" s="30"/>
      <c r="BT344" s="31">
        <v>671.24602499999992</v>
      </c>
      <c r="BU344" s="31">
        <v>62.284028999999975</v>
      </c>
      <c r="BV344" s="31">
        <v>45.563876999999991</v>
      </c>
      <c r="BW344" s="31">
        <v>37.571797000000011</v>
      </c>
      <c r="BX344" s="27">
        <v>238.36100399999998</v>
      </c>
      <c r="BZ344" s="27">
        <v>315.09936400000004</v>
      </c>
      <c r="CB344" s="27">
        <v>712.859602</v>
      </c>
      <c r="CD344" s="27">
        <v>1085.6050540000001</v>
      </c>
      <c r="CE344" s="27">
        <v>1074.3684370000001</v>
      </c>
      <c r="CF344" s="27">
        <v>726.66281400000003</v>
      </c>
      <c r="CG344" s="27">
        <v>712.859602</v>
      </c>
      <c r="CI344" s="27">
        <v>354.44944600000002</v>
      </c>
      <c r="CJ344" s="27">
        <v>243.41627200000002</v>
      </c>
      <c r="CK344" s="27">
        <v>243.41627200000002</v>
      </c>
      <c r="CL344" s="27">
        <v>238.36100399999998</v>
      </c>
    </row>
    <row r="345" spans="1:90" ht="16.5" customHeight="1" x14ac:dyDescent="0.25">
      <c r="A345" s="50"/>
      <c r="B345" s="27" t="s">
        <v>411</v>
      </c>
      <c r="C345" s="51" t="s">
        <v>79</v>
      </c>
      <c r="D345" s="52" t="s">
        <v>34</v>
      </c>
      <c r="E345" s="53" t="s">
        <v>58</v>
      </c>
      <c r="F345" s="53"/>
      <c r="G345" s="53"/>
      <c r="H345" s="53">
        <v>21.119710000000001</v>
      </c>
      <c r="I345" s="28" t="s">
        <v>58</v>
      </c>
      <c r="J345" s="47" t="s">
        <v>58</v>
      </c>
      <c r="K345" s="53" t="s">
        <v>58</v>
      </c>
      <c r="L345" s="53" t="s">
        <v>58</v>
      </c>
      <c r="M345" s="53" t="s">
        <v>58</v>
      </c>
      <c r="N345" s="53">
        <v>9.1144669999999994</v>
      </c>
      <c r="O345" s="28" t="s">
        <v>58</v>
      </c>
      <c r="P345" s="47" t="s">
        <v>58</v>
      </c>
      <c r="Q345" s="53" t="s">
        <v>58</v>
      </c>
      <c r="R345" s="53" t="s">
        <v>58</v>
      </c>
      <c r="S345" s="53" t="s">
        <v>58</v>
      </c>
      <c r="T345" s="53">
        <v>-52.289226999999997</v>
      </c>
      <c r="U345" s="28" t="s">
        <v>58</v>
      </c>
      <c r="V345" s="29" t="s">
        <v>58</v>
      </c>
      <c r="W345" s="27"/>
      <c r="X345" s="27" t="s">
        <v>66</v>
      </c>
      <c r="Y345" s="27"/>
      <c r="Z345" s="27"/>
      <c r="AA345" s="30">
        <v>2583.9</v>
      </c>
      <c r="AB345" s="31"/>
      <c r="AC345" s="31">
        <v>26.886504000000006</v>
      </c>
      <c r="AD345" s="31">
        <v>2.6058609999999973</v>
      </c>
      <c r="AE345" s="31">
        <v>4.9107510000000003</v>
      </c>
      <c r="AF345" s="31"/>
      <c r="AG345" s="31">
        <v>26.886504000000006</v>
      </c>
      <c r="AH345" s="31"/>
      <c r="AI345" s="31"/>
      <c r="AJ345" s="31">
        <v>-1.2612379999999987</v>
      </c>
      <c r="AK345" s="31">
        <v>4.9107510000000003</v>
      </c>
      <c r="AL345" s="31">
        <v>21.175650999999998</v>
      </c>
      <c r="AM345" s="31"/>
      <c r="AN345" s="31">
        <v>8.8659359999999996</v>
      </c>
      <c r="AO345" s="31"/>
      <c r="AP345" s="31"/>
      <c r="AQ345" s="31">
        <v>-3.5071439999999985</v>
      </c>
      <c r="AR345" s="31">
        <v>0.39141799999999999</v>
      </c>
      <c r="AS345" s="31">
        <v>7.3874029999999999</v>
      </c>
      <c r="AT345" s="31"/>
      <c r="AU345" s="31">
        <v>9.1184019999999997</v>
      </c>
      <c r="AV345" s="31"/>
      <c r="AW345" s="31"/>
      <c r="AX345" s="31">
        <v>-2.9736109999999982</v>
      </c>
      <c r="AY345" s="31"/>
      <c r="AZ345" s="31">
        <v>9.1144669999999994</v>
      </c>
      <c r="BA345" s="31"/>
      <c r="BB345" s="31">
        <v>-54.991720000000001</v>
      </c>
      <c r="BC345" s="31"/>
      <c r="BD345" s="31"/>
      <c r="BE345" s="31">
        <v>314.57388300000002</v>
      </c>
      <c r="BF345" s="31">
        <v>1150.1112889999999</v>
      </c>
      <c r="BG345" s="31">
        <v>-52.289226999999997</v>
      </c>
      <c r="BH345" s="30">
        <v>408.45710099999997</v>
      </c>
      <c r="BI345" s="30">
        <v>446.86480399999999</v>
      </c>
      <c r="BJ345" s="30">
        <v>468.55607600000002</v>
      </c>
      <c r="BK345" s="30">
        <v>496.72839299999998</v>
      </c>
      <c r="BL345" s="30"/>
      <c r="BM345" s="30"/>
      <c r="BN345" s="30">
        <v>555.47836199999995</v>
      </c>
      <c r="BO345" s="30">
        <v>1571.10699</v>
      </c>
      <c r="BP345" s="30">
        <v>3006.931513</v>
      </c>
      <c r="BQ345" s="30">
        <v>3446.6729150000001</v>
      </c>
      <c r="BR345" s="30"/>
      <c r="BS345" s="30"/>
      <c r="BT345" s="31">
        <v>0.99401399999999818</v>
      </c>
      <c r="BU345" s="31">
        <v>-5.0791760000000004</v>
      </c>
      <c r="BV345" s="31">
        <v>17.994768000000001</v>
      </c>
      <c r="BW345" s="31">
        <v>-0.14692299999999994</v>
      </c>
      <c r="BX345" s="27">
        <v>3.6994889999999998</v>
      </c>
      <c r="BZ345" s="27">
        <v>6.626513000000001</v>
      </c>
      <c r="CB345" s="27">
        <v>153.44199600000005</v>
      </c>
      <c r="CD345" s="27">
        <v>1409.693452</v>
      </c>
      <c r="CE345" s="27">
        <v>1409.693452</v>
      </c>
      <c r="CF345" s="27">
        <v>1342.011305</v>
      </c>
      <c r="CG345" s="27">
        <v>153.44199600000005</v>
      </c>
      <c r="CJ345" s="27">
        <v>9.2603869999999997</v>
      </c>
      <c r="CK345" s="27">
        <v>9.2603869999999997</v>
      </c>
      <c r="CL345" s="27">
        <v>3.6994889999999998</v>
      </c>
    </row>
    <row r="346" spans="1:90" ht="16.5" customHeight="1" x14ac:dyDescent="0.25">
      <c r="A346" s="50"/>
      <c r="B346" s="27" t="s">
        <v>412</v>
      </c>
      <c r="C346" s="51" t="s">
        <v>79</v>
      </c>
      <c r="D346" s="52" t="s">
        <v>34</v>
      </c>
      <c r="E346" s="53" t="s">
        <v>58</v>
      </c>
      <c r="F346" s="53"/>
      <c r="G346" s="53">
        <v>733.89943700000003</v>
      </c>
      <c r="H346" s="53">
        <v>501.31051400000001</v>
      </c>
      <c r="I346" s="28" t="s">
        <v>58</v>
      </c>
      <c r="J346" s="47" t="s">
        <v>58</v>
      </c>
      <c r="K346" s="53" t="s">
        <v>58</v>
      </c>
      <c r="L346" s="53" t="s">
        <v>58</v>
      </c>
      <c r="M346" s="53">
        <v>112.71202599999999</v>
      </c>
      <c r="N346" s="53">
        <v>61.430749000000006</v>
      </c>
      <c r="O346" s="28" t="s">
        <v>58</v>
      </c>
      <c r="P346" s="47" t="s">
        <v>58</v>
      </c>
      <c r="Q346" s="53" t="s">
        <v>58</v>
      </c>
      <c r="R346" s="53" t="s">
        <v>58</v>
      </c>
      <c r="S346" s="53">
        <v>57.091419999999999</v>
      </c>
      <c r="T346" s="53">
        <v>28.691773000000001</v>
      </c>
      <c r="U346" s="28" t="s">
        <v>58</v>
      </c>
      <c r="V346" s="29" t="s">
        <v>58</v>
      </c>
      <c r="W346" s="27"/>
      <c r="X346" s="27" t="s">
        <v>81</v>
      </c>
      <c r="Y346" s="27"/>
      <c r="Z346" s="27"/>
      <c r="AA346" s="30">
        <v>5542.1429493999995</v>
      </c>
      <c r="AB346" s="31"/>
      <c r="AC346" s="31">
        <v>905.51697200000012</v>
      </c>
      <c r="AD346" s="31">
        <v>302.06093499999997</v>
      </c>
      <c r="AE346" s="31">
        <v>387.83044100000001</v>
      </c>
      <c r="AF346" s="31"/>
      <c r="AG346" s="31">
        <v>270.22725100000002</v>
      </c>
      <c r="AH346" s="31"/>
      <c r="AI346" s="31">
        <v>220.018484</v>
      </c>
      <c r="AJ346" s="31">
        <v>165.65566799999999</v>
      </c>
      <c r="AK346" s="31">
        <v>61.244014</v>
      </c>
      <c r="AL346" s="31">
        <v>144.447846</v>
      </c>
      <c r="AM346" s="31"/>
      <c r="AN346" s="31">
        <v>108.633706</v>
      </c>
      <c r="AO346" s="31"/>
      <c r="AP346" s="31">
        <v>101.353157</v>
      </c>
      <c r="AQ346" s="31">
        <v>94.922945000000013</v>
      </c>
      <c r="AR346" s="31">
        <v>-9.5853839999999995</v>
      </c>
      <c r="AS346" s="31">
        <v>53.189912</v>
      </c>
      <c r="AT346" s="31"/>
      <c r="AU346" s="31">
        <v>123.181848</v>
      </c>
      <c r="AV346" s="31"/>
      <c r="AW346" s="31">
        <v>112.71202599999999</v>
      </c>
      <c r="AX346" s="31">
        <v>108.30986800000001</v>
      </c>
      <c r="AY346" s="31">
        <v>-2.9152860000000036</v>
      </c>
      <c r="AZ346" s="31">
        <v>61.430749000000006</v>
      </c>
      <c r="BA346" s="31"/>
      <c r="BB346" s="31">
        <v>38.861747999999999</v>
      </c>
      <c r="BC346" s="31"/>
      <c r="BD346" s="31">
        <v>57.091419999999999</v>
      </c>
      <c r="BE346" s="31">
        <v>-5.0946869999999986</v>
      </c>
      <c r="BF346" s="31">
        <v>-41.328809999999997</v>
      </c>
      <c r="BG346" s="31">
        <v>28.691773000000001</v>
      </c>
      <c r="BH346" s="30">
        <v>10.621528999999981</v>
      </c>
      <c r="BI346" s="30">
        <v>357.92039199999999</v>
      </c>
      <c r="BJ346" s="30">
        <v>381.09660299999996</v>
      </c>
      <c r="BK346" s="30">
        <v>-203.39987099999996</v>
      </c>
      <c r="BL346" s="30">
        <v>-398.31082099999998</v>
      </c>
      <c r="BM346" s="30"/>
      <c r="BN346" s="30">
        <v>132.49084300000001</v>
      </c>
      <c r="BO346" s="30">
        <v>40.672792000000001</v>
      </c>
      <c r="BP346" s="30">
        <v>-1.1841820000000001</v>
      </c>
      <c r="BQ346" s="30">
        <v>-5.750705</v>
      </c>
      <c r="BR346" s="30">
        <v>435.59856200000002</v>
      </c>
      <c r="BS346" s="30"/>
      <c r="BT346" s="31">
        <v>162.06065699999999</v>
      </c>
      <c r="BU346" s="31">
        <v>-0.47207300000000174</v>
      </c>
      <c r="BV346" s="31">
        <v>5.9523639999999993</v>
      </c>
      <c r="BW346" s="31">
        <v>17.253087000000001</v>
      </c>
      <c r="BX346" s="27">
        <v>137.15044700000001</v>
      </c>
      <c r="BZ346" s="27">
        <v>228.57643000000002</v>
      </c>
      <c r="CB346" s="27">
        <v>-43.48861500000001</v>
      </c>
      <c r="CD346" s="27">
        <v>39.359696</v>
      </c>
      <c r="CE346" s="27">
        <v>-7.5617489999999989</v>
      </c>
      <c r="CF346" s="27">
        <v>-65.041613000000012</v>
      </c>
      <c r="CG346" s="27">
        <v>-43.48861500000001</v>
      </c>
      <c r="CI346" s="27">
        <v>279.53735700000004</v>
      </c>
      <c r="CJ346" s="27">
        <v>134.707234</v>
      </c>
      <c r="CK346" s="27">
        <v>134.707234</v>
      </c>
      <c r="CL346" s="27">
        <v>137.15044700000001</v>
      </c>
    </row>
    <row r="347" spans="1:90" ht="16.5" customHeight="1" x14ac:dyDescent="0.25">
      <c r="A347" s="50"/>
      <c r="B347" s="27" t="s">
        <v>413</v>
      </c>
      <c r="C347" s="51" t="s">
        <v>79</v>
      </c>
      <c r="D347" s="52" t="s">
        <v>34</v>
      </c>
      <c r="E347" s="53" t="s">
        <v>58</v>
      </c>
      <c r="F347" s="53"/>
      <c r="G347" s="53">
        <v>15.743987000000001</v>
      </c>
      <c r="H347" s="53">
        <v>9.4558520000000001</v>
      </c>
      <c r="I347" s="28" t="s">
        <v>58</v>
      </c>
      <c r="J347" s="47" t="s">
        <v>58</v>
      </c>
      <c r="K347" s="53" t="s">
        <v>58</v>
      </c>
      <c r="L347" s="53" t="s">
        <v>58</v>
      </c>
      <c r="M347" s="53">
        <v>9.9091830000000005</v>
      </c>
      <c r="N347" s="53">
        <v>6.204788999999999</v>
      </c>
      <c r="O347" s="28" t="s">
        <v>58</v>
      </c>
      <c r="P347" s="47" t="s">
        <v>58</v>
      </c>
      <c r="Q347" s="53" t="s">
        <v>58</v>
      </c>
      <c r="R347" s="53" t="s">
        <v>58</v>
      </c>
      <c r="S347" s="53">
        <v>57.871445000000008</v>
      </c>
      <c r="T347" s="53">
        <v>19.427644000000001</v>
      </c>
      <c r="U347" s="28" t="s">
        <v>58</v>
      </c>
      <c r="V347" s="29" t="s">
        <v>58</v>
      </c>
      <c r="W347" s="27"/>
      <c r="X347" s="27" t="s">
        <v>81</v>
      </c>
      <c r="Y347" s="27"/>
      <c r="Z347" s="27"/>
      <c r="AA347" s="30">
        <v>1143.5498191368001</v>
      </c>
      <c r="AB347" s="31"/>
      <c r="AC347" s="31">
        <v>39.562379</v>
      </c>
      <c r="AD347" s="31">
        <v>44.222730999999996</v>
      </c>
      <c r="AE347" s="31">
        <v>5.0822250000000002</v>
      </c>
      <c r="AF347" s="31"/>
      <c r="AG347" s="31">
        <v>33.526037000000002</v>
      </c>
      <c r="AH347" s="31"/>
      <c r="AI347" s="31">
        <v>14.33588</v>
      </c>
      <c r="AJ347" s="31">
        <v>39.002846999999996</v>
      </c>
      <c r="AK347" s="31">
        <v>4.7831789999999996</v>
      </c>
      <c r="AL347" s="31">
        <v>8.4949429999999992</v>
      </c>
      <c r="AM347" s="31"/>
      <c r="AN347" s="31">
        <v>29.647935</v>
      </c>
      <c r="AO347" s="31"/>
      <c r="AP347" s="31">
        <v>9.8960460000000001</v>
      </c>
      <c r="AQ347" s="31">
        <v>36.632248000000004</v>
      </c>
      <c r="AR347" s="31">
        <v>2.8613249999999999</v>
      </c>
      <c r="AS347" s="31">
        <v>6.1926350000000001</v>
      </c>
      <c r="AT347" s="31"/>
      <c r="AU347" s="31">
        <v>29.668189999999999</v>
      </c>
      <c r="AV347" s="31"/>
      <c r="AW347" s="31">
        <v>9.9091830000000005</v>
      </c>
      <c r="AX347" s="31">
        <v>36.646919000000004</v>
      </c>
      <c r="AY347" s="31">
        <v>2.8741919999999972</v>
      </c>
      <c r="AZ347" s="31">
        <v>6.204788999999999</v>
      </c>
      <c r="BA347" s="31"/>
      <c r="BB347" s="31">
        <v>46.579272000000003</v>
      </c>
      <c r="BC347" s="31"/>
      <c r="BD347" s="31">
        <v>57.871445000000008</v>
      </c>
      <c r="BE347" s="31">
        <v>673.81012199999998</v>
      </c>
      <c r="BF347" s="31">
        <v>23.395064000000001</v>
      </c>
      <c r="BG347" s="31">
        <v>19.427644000000001</v>
      </c>
      <c r="BH347" s="30">
        <v>-16.962266</v>
      </c>
      <c r="BI347" s="30">
        <v>-83.099005000000005</v>
      </c>
      <c r="BJ347" s="30">
        <v>-82.259836000000007</v>
      </c>
      <c r="BK347" s="30">
        <v>-94.216074000000006</v>
      </c>
      <c r="BL347" s="30">
        <v>-124.221073</v>
      </c>
      <c r="BM347" s="30"/>
      <c r="BN347" s="30">
        <v>272.464922</v>
      </c>
      <c r="BO347" s="30">
        <v>500.18894899999998</v>
      </c>
      <c r="BP347" s="30">
        <v>523.56516499999998</v>
      </c>
      <c r="BQ347" s="30">
        <v>1197.0968680000001</v>
      </c>
      <c r="BR347" s="30">
        <v>1255.0194160000001</v>
      </c>
      <c r="BS347" s="30"/>
      <c r="BT347" s="31">
        <v>4.7889169999999979</v>
      </c>
      <c r="BU347" s="31">
        <v>3.0485299999999973</v>
      </c>
      <c r="BV347" s="31">
        <v>0.65293699999999966</v>
      </c>
      <c r="BW347" s="31">
        <v>2.0788230000000003</v>
      </c>
      <c r="BX347" s="27">
        <v>35.292476999999998</v>
      </c>
      <c r="BZ347" s="27">
        <v>69.189301</v>
      </c>
      <c r="CB347" s="27">
        <v>228.86628799999997</v>
      </c>
      <c r="CD347" s="27">
        <v>774.50427500000001</v>
      </c>
      <c r="CE347" s="27">
        <v>743.78445799999997</v>
      </c>
      <c r="CF347" s="27">
        <v>247.82513399999999</v>
      </c>
      <c r="CG347" s="27">
        <v>228.86628799999997</v>
      </c>
      <c r="CI347" s="27">
        <v>55.635083000000002</v>
      </c>
      <c r="CJ347" s="27">
        <v>35.118138999999999</v>
      </c>
      <c r="CK347" s="27">
        <v>35.118138999999999</v>
      </c>
      <c r="CL347" s="27">
        <v>35.292476999999998</v>
      </c>
    </row>
    <row r="348" spans="1:90" ht="16.5" customHeight="1" x14ac:dyDescent="0.25">
      <c r="A348" s="50"/>
      <c r="B348" s="27" t="s">
        <v>414</v>
      </c>
      <c r="C348" s="51" t="s">
        <v>79</v>
      </c>
      <c r="D348" s="52" t="s">
        <v>34</v>
      </c>
      <c r="E348" s="53" t="s">
        <v>58</v>
      </c>
      <c r="F348" s="53"/>
      <c r="G348" s="53">
        <v>104.31997800000002</v>
      </c>
      <c r="H348" s="53">
        <v>53.489100999999998</v>
      </c>
      <c r="I348" s="28" t="s">
        <v>58</v>
      </c>
      <c r="J348" s="47" t="s">
        <v>58</v>
      </c>
      <c r="K348" s="53" t="s">
        <v>58</v>
      </c>
      <c r="L348" s="53" t="s">
        <v>58</v>
      </c>
      <c r="M348" s="53">
        <v>25.406139999999997</v>
      </c>
      <c r="N348" s="53">
        <v>15.646404000000004</v>
      </c>
      <c r="O348" s="28" t="s">
        <v>58</v>
      </c>
      <c r="P348" s="47" t="s">
        <v>58</v>
      </c>
      <c r="Q348" s="53" t="s">
        <v>58</v>
      </c>
      <c r="R348" s="53" t="s">
        <v>58</v>
      </c>
      <c r="S348" s="53">
        <v>22.106674000000002</v>
      </c>
      <c r="T348" s="53">
        <v>12.468508</v>
      </c>
      <c r="U348" s="28" t="s">
        <v>58</v>
      </c>
      <c r="V348" s="29" t="s">
        <v>58</v>
      </c>
      <c r="W348" s="27"/>
      <c r="X348" s="27" t="s">
        <v>81</v>
      </c>
      <c r="Y348" s="27"/>
      <c r="Z348" s="27"/>
      <c r="AA348" s="30">
        <v>1249.952</v>
      </c>
      <c r="AB348" s="31"/>
      <c r="AC348" s="31">
        <v>104.62666400000001</v>
      </c>
      <c r="AD348" s="31">
        <v>77.332945999999993</v>
      </c>
      <c r="AE348" s="31">
        <v>68.142134999999996</v>
      </c>
      <c r="AF348" s="31"/>
      <c r="AG348" s="31">
        <v>30.898834999999998</v>
      </c>
      <c r="AH348" s="31"/>
      <c r="AI348" s="31">
        <v>27.467427000000001</v>
      </c>
      <c r="AJ348" s="31">
        <v>23.998981000000001</v>
      </c>
      <c r="AK348" s="31">
        <v>16.916978</v>
      </c>
      <c r="AL348" s="31">
        <v>13.001397000000001</v>
      </c>
      <c r="AM348" s="31"/>
      <c r="AN348" s="31">
        <v>26.821759</v>
      </c>
      <c r="AO348" s="31"/>
      <c r="AP348" s="31">
        <v>20.193587999999998</v>
      </c>
      <c r="AQ348" s="31">
        <v>15.81979500000002</v>
      </c>
      <c r="AR348" s="31">
        <v>13.794919999999999</v>
      </c>
      <c r="AS348" s="31">
        <v>12.034136999999999</v>
      </c>
      <c r="AT348" s="31"/>
      <c r="AU348" s="31">
        <v>34.391210999999998</v>
      </c>
      <c r="AV348" s="31"/>
      <c r="AW348" s="31">
        <v>25.406139999999997</v>
      </c>
      <c r="AX348" s="31">
        <v>22.196461000000021</v>
      </c>
      <c r="AY348" s="31">
        <v>18.210747999999988</v>
      </c>
      <c r="AZ348" s="31">
        <v>15.646404000000004</v>
      </c>
      <c r="BA348" s="31"/>
      <c r="BB348" s="31">
        <v>27.583098999999997</v>
      </c>
      <c r="BC348" s="31"/>
      <c r="BD348" s="31">
        <v>22.106674000000002</v>
      </c>
      <c r="BE348" s="31">
        <v>16.667755</v>
      </c>
      <c r="BF348" s="31">
        <v>14.443459000000001</v>
      </c>
      <c r="BG348" s="31">
        <v>12.468508</v>
      </c>
      <c r="BH348" s="30">
        <v>-16.855069999999998</v>
      </c>
      <c r="BI348" s="30">
        <v>-14.349991000000001</v>
      </c>
      <c r="BJ348" s="30">
        <v>-26.194148999999999</v>
      </c>
      <c r="BK348" s="30">
        <v>-44.147686999999998</v>
      </c>
      <c r="BL348" s="30">
        <v>-49.918232000000003</v>
      </c>
      <c r="BM348" s="30"/>
      <c r="BN348" s="30">
        <v>42.987081000000003</v>
      </c>
      <c r="BO348" s="30">
        <v>60.882547000000002</v>
      </c>
      <c r="BP348" s="30">
        <v>75.039186999999998</v>
      </c>
      <c r="BQ348" s="30">
        <v>87.774271999999996</v>
      </c>
      <c r="BR348" s="30">
        <v>110.15271199999999</v>
      </c>
      <c r="BS348" s="30"/>
      <c r="BT348" s="31">
        <v>42.653120999999999</v>
      </c>
      <c r="BU348" s="31">
        <v>6.3800190000000008</v>
      </c>
      <c r="BV348" s="31">
        <v>10.540716</v>
      </c>
      <c r="BW348" s="31">
        <v>9.8843999999999994</v>
      </c>
      <c r="BX348" s="27">
        <v>49.337239999999994</v>
      </c>
      <c r="BZ348" s="27">
        <v>74.798420000000007</v>
      </c>
      <c r="CB348" s="27">
        <v>37.286237</v>
      </c>
      <c r="CD348" s="27">
        <v>65.686396000000002</v>
      </c>
      <c r="CE348" s="27">
        <v>58.694313000000001</v>
      </c>
      <c r="CF348" s="27">
        <v>47.120464999999996</v>
      </c>
      <c r="CG348" s="27">
        <v>37.286237</v>
      </c>
      <c r="CI348" s="27">
        <v>81.459753000000006</v>
      </c>
      <c r="CJ348" s="27">
        <v>61.167968999999992</v>
      </c>
      <c r="CK348" s="27">
        <v>61.167968999999992</v>
      </c>
      <c r="CL348" s="27">
        <v>49.337239999999994</v>
      </c>
    </row>
    <row r="349" spans="1:90" ht="16.5" customHeight="1" x14ac:dyDescent="0.25">
      <c r="A349" s="50"/>
      <c r="B349" s="27" t="s">
        <v>415</v>
      </c>
      <c r="C349" s="51" t="s">
        <v>79</v>
      </c>
      <c r="D349" s="52" t="s">
        <v>34</v>
      </c>
      <c r="E349" s="53" t="s">
        <v>58</v>
      </c>
      <c r="F349" s="53"/>
      <c r="G349" s="53">
        <v>266.147378</v>
      </c>
      <c r="H349" s="53">
        <v>187.933888</v>
      </c>
      <c r="I349" s="28" t="s">
        <v>58</v>
      </c>
      <c r="J349" s="47" t="s">
        <v>58</v>
      </c>
      <c r="K349" s="53" t="s">
        <v>58</v>
      </c>
      <c r="L349" s="53" t="s">
        <v>58</v>
      </c>
      <c r="M349" s="53">
        <v>30.572441000000001</v>
      </c>
      <c r="N349" s="53">
        <v>16.681579000000003</v>
      </c>
      <c r="O349" s="28" t="s">
        <v>58</v>
      </c>
      <c r="P349" s="47" t="s">
        <v>58</v>
      </c>
      <c r="Q349" s="53" t="s">
        <v>58</v>
      </c>
      <c r="R349" s="53" t="s">
        <v>58</v>
      </c>
      <c r="S349" s="53">
        <v>8.2895430000000001</v>
      </c>
      <c r="T349" s="53">
        <v>-17.785619000000001</v>
      </c>
      <c r="U349" s="28" t="s">
        <v>58</v>
      </c>
      <c r="V349" s="29" t="s">
        <v>58</v>
      </c>
      <c r="W349" s="27"/>
      <c r="X349" s="27" t="s">
        <v>81</v>
      </c>
      <c r="Y349" s="27"/>
      <c r="Z349" s="27"/>
      <c r="AA349" s="30">
        <v>979.20218</v>
      </c>
      <c r="AB349" s="31"/>
      <c r="AC349" s="31">
        <v>350.36292900000001</v>
      </c>
      <c r="AD349" s="31">
        <v>223.69197099999997</v>
      </c>
      <c r="AE349" s="31">
        <v>200.01099500000001</v>
      </c>
      <c r="AF349" s="31"/>
      <c r="AG349" s="31">
        <v>74.374898999999999</v>
      </c>
      <c r="AH349" s="31"/>
      <c r="AI349" s="31">
        <v>68.754456000000005</v>
      </c>
      <c r="AJ349" s="31">
        <v>31.620093999999995</v>
      </c>
      <c r="AK349" s="31">
        <v>57.407412000000001</v>
      </c>
      <c r="AL349" s="31">
        <v>32.646273999999998</v>
      </c>
      <c r="AM349" s="31"/>
      <c r="AN349" s="31">
        <v>33.038668000000001</v>
      </c>
      <c r="AO349" s="31"/>
      <c r="AP349" s="31">
        <v>28.040011</v>
      </c>
      <c r="AQ349" s="31">
        <v>-4.7820569999999947</v>
      </c>
      <c r="AR349" s="31">
        <v>32.740462000000001</v>
      </c>
      <c r="AS349" s="31">
        <v>14.587207000000003</v>
      </c>
      <c r="AT349" s="31"/>
      <c r="AU349" s="31">
        <v>37.031350000000003</v>
      </c>
      <c r="AV349" s="31"/>
      <c r="AW349" s="31">
        <v>30.572441000000001</v>
      </c>
      <c r="AX349" s="31">
        <v>-2.5823679999999953</v>
      </c>
      <c r="AY349" s="31">
        <v>34.932969999999997</v>
      </c>
      <c r="AZ349" s="31">
        <v>16.681579000000003</v>
      </c>
      <c r="BA349" s="31"/>
      <c r="BB349" s="31">
        <v>-18.612176000000002</v>
      </c>
      <c r="BC349" s="31"/>
      <c r="BD349" s="31">
        <v>8.2895430000000001</v>
      </c>
      <c r="BE349" s="31">
        <v>40.005611000000002</v>
      </c>
      <c r="BF349" s="31">
        <v>20.044594</v>
      </c>
      <c r="BG349" s="31">
        <v>-17.785619000000001</v>
      </c>
      <c r="BH349" s="30">
        <v>-1.240075</v>
      </c>
      <c r="BI349" s="30">
        <v>26.528813000000003</v>
      </c>
      <c r="BJ349" s="30">
        <v>10.766914</v>
      </c>
      <c r="BK349" s="30">
        <v>-84.385104999999996</v>
      </c>
      <c r="BL349" s="30">
        <v>-27.524637999999996</v>
      </c>
      <c r="BM349" s="30"/>
      <c r="BN349" s="30">
        <v>240.01660899999999</v>
      </c>
      <c r="BO349" s="30">
        <v>243.69274100000001</v>
      </c>
      <c r="BP349" s="30">
        <v>277.920725</v>
      </c>
      <c r="BQ349" s="30">
        <v>1048.576722</v>
      </c>
      <c r="BR349" s="30">
        <v>1066.240393</v>
      </c>
      <c r="BS349" s="30"/>
      <c r="BT349" s="31">
        <v>129.75229300000001</v>
      </c>
      <c r="BU349" s="31">
        <v>13.190810999999997</v>
      </c>
      <c r="BV349" s="31">
        <v>3.0612649999999979</v>
      </c>
      <c r="BW349" s="31">
        <v>15.904064999999999</v>
      </c>
      <c r="BX349" s="27">
        <v>58.416379000000006</v>
      </c>
      <c r="BZ349" s="27">
        <v>69.381951999999998</v>
      </c>
      <c r="CB349" s="27">
        <v>-59.725295000000003</v>
      </c>
      <c r="CD349" s="27">
        <v>50.554129000000003</v>
      </c>
      <c r="CE349" s="27">
        <v>41.438029</v>
      </c>
      <c r="CF349" s="27">
        <v>-44.247357000000001</v>
      </c>
      <c r="CG349" s="27">
        <v>-59.725295000000003</v>
      </c>
      <c r="CI349" s="27">
        <v>79.604621999999992</v>
      </c>
      <c r="CJ349" s="27">
        <v>80.158537999999993</v>
      </c>
      <c r="CK349" s="27">
        <v>80.158537999999993</v>
      </c>
      <c r="CL349" s="27">
        <v>58.416379000000006</v>
      </c>
    </row>
    <row r="350" spans="1:90" ht="16.5" customHeight="1" x14ac:dyDescent="0.25">
      <c r="A350" s="50"/>
      <c r="B350" s="27" t="s">
        <v>416</v>
      </c>
      <c r="C350" s="51" t="s">
        <v>79</v>
      </c>
      <c r="D350" s="52" t="s">
        <v>34</v>
      </c>
      <c r="E350" s="53" t="s">
        <v>58</v>
      </c>
      <c r="F350" s="53"/>
      <c r="G350" s="53">
        <v>153.37801099999999</v>
      </c>
      <c r="H350" s="53">
        <v>245.38666599999999</v>
      </c>
      <c r="I350" s="28" t="s">
        <v>58</v>
      </c>
      <c r="J350" s="47" t="s">
        <v>58</v>
      </c>
      <c r="K350" s="53" t="s">
        <v>58</v>
      </c>
      <c r="L350" s="53" t="s">
        <v>58</v>
      </c>
      <c r="M350" s="53">
        <v>32.934695000000005</v>
      </c>
      <c r="N350" s="53">
        <v>114.54582800000003</v>
      </c>
      <c r="O350" s="28" t="s">
        <v>58</v>
      </c>
      <c r="P350" s="47" t="s">
        <v>58</v>
      </c>
      <c r="Q350" s="53" t="s">
        <v>58</v>
      </c>
      <c r="R350" s="53" t="s">
        <v>58</v>
      </c>
      <c r="S350" s="53">
        <v>377.62193300000001</v>
      </c>
      <c r="T350" s="53">
        <v>85.756613000000002</v>
      </c>
      <c r="U350" s="28" t="s">
        <v>58</v>
      </c>
      <c r="V350" s="29" t="s">
        <v>58</v>
      </c>
      <c r="W350" s="27"/>
      <c r="X350" s="27" t="s">
        <v>81</v>
      </c>
      <c r="Y350" s="27"/>
      <c r="Z350" s="27"/>
      <c r="AA350" s="30">
        <v>6336</v>
      </c>
      <c r="AB350" s="31"/>
      <c r="AC350" s="31">
        <v>358.48132800000002</v>
      </c>
      <c r="AD350" s="31">
        <v>346.08658199999991</v>
      </c>
      <c r="AE350" s="31">
        <v>274.64874600000002</v>
      </c>
      <c r="AF350" s="31"/>
      <c r="AG350" s="31">
        <v>132.05038099999999</v>
      </c>
      <c r="AH350" s="31"/>
      <c r="AI350" s="31">
        <v>28.783463000000005</v>
      </c>
      <c r="AJ350" s="31">
        <v>99.821225999999967</v>
      </c>
      <c r="AK350" s="31">
        <v>120.409966</v>
      </c>
      <c r="AL350" s="31">
        <v>98.812729000000004</v>
      </c>
      <c r="AM350" s="31"/>
      <c r="AN350" s="31">
        <v>99.420699000000013</v>
      </c>
      <c r="AO350" s="31"/>
      <c r="AP350" s="31">
        <v>-16.204618</v>
      </c>
      <c r="AQ350" s="31">
        <v>78.701595999999995</v>
      </c>
      <c r="AR350" s="31">
        <v>102.762338</v>
      </c>
      <c r="AS350" s="31">
        <v>83.979436000000007</v>
      </c>
      <c r="AT350" s="31"/>
      <c r="AU350" s="31">
        <v>160.38709600000001</v>
      </c>
      <c r="AV350" s="31"/>
      <c r="AW350" s="31">
        <v>32.934695000000005</v>
      </c>
      <c r="AX350" s="31">
        <v>112.63716199999999</v>
      </c>
      <c r="AY350" s="31">
        <v>131.05425600000001</v>
      </c>
      <c r="AZ350" s="31">
        <v>114.54582800000003</v>
      </c>
      <c r="BA350" s="31"/>
      <c r="BB350" s="31">
        <v>154.78782899999999</v>
      </c>
      <c r="BC350" s="31"/>
      <c r="BD350" s="31">
        <v>377.62193300000001</v>
      </c>
      <c r="BE350" s="31">
        <v>304.64534899999995</v>
      </c>
      <c r="BF350" s="31">
        <v>118.894603</v>
      </c>
      <c r="BG350" s="31">
        <v>85.756613000000002</v>
      </c>
      <c r="BH350" s="30">
        <v>763.59418899999991</v>
      </c>
      <c r="BI350" s="30">
        <v>554.47344099999998</v>
      </c>
      <c r="BJ350" s="30">
        <v>628.69989699999985</v>
      </c>
      <c r="BK350" s="30">
        <v>597.88353599999994</v>
      </c>
      <c r="BL350" s="30">
        <v>983.82370999999989</v>
      </c>
      <c r="BM350" s="30"/>
      <c r="BN350" s="30">
        <v>1499.2142100000001</v>
      </c>
      <c r="BO350" s="30">
        <v>4420.5068689999998</v>
      </c>
      <c r="BP350" s="30">
        <v>4424.321097</v>
      </c>
      <c r="BQ350" s="30">
        <v>6210.5599469999997</v>
      </c>
      <c r="BR350" s="30">
        <v>6814.7206100000003</v>
      </c>
      <c r="BS350" s="30"/>
      <c r="BT350" s="31">
        <v>435.00407399999995</v>
      </c>
      <c r="BU350" s="31">
        <v>70.778636000000006</v>
      </c>
      <c r="BV350" s="31">
        <v>-10.883325999999993</v>
      </c>
      <c r="BW350" s="31">
        <v>43.850385999999993</v>
      </c>
      <c r="BX350" s="27">
        <v>358.58276400000005</v>
      </c>
      <c r="BZ350" s="27">
        <v>404.07851400000004</v>
      </c>
      <c r="CB350" s="27">
        <v>390.36676999999997</v>
      </c>
      <c r="CD350" s="27">
        <v>886.918498</v>
      </c>
      <c r="CE350" s="27">
        <v>578.32778099999996</v>
      </c>
      <c r="CF350" s="27">
        <v>457.59899300000001</v>
      </c>
      <c r="CG350" s="27">
        <v>390.36676999999997</v>
      </c>
      <c r="CI350" s="27">
        <v>391.17194100000006</v>
      </c>
      <c r="CJ350" s="27">
        <v>418.85838400000006</v>
      </c>
      <c r="CK350" s="27">
        <v>418.85838400000006</v>
      </c>
      <c r="CL350" s="27">
        <v>358.58276400000005</v>
      </c>
    </row>
    <row r="351" spans="1:90" ht="16.5" customHeight="1" x14ac:dyDescent="0.25">
      <c r="A351" s="50"/>
      <c r="B351" s="27" t="s">
        <v>417</v>
      </c>
      <c r="C351" s="51" t="s">
        <v>79</v>
      </c>
      <c r="D351" s="52" t="s">
        <v>34</v>
      </c>
      <c r="E351" s="53" t="s">
        <v>58</v>
      </c>
      <c r="F351" s="53"/>
      <c r="G351" s="53">
        <v>1077.9026140000001</v>
      </c>
      <c r="H351" s="53">
        <v>892.70088399999997</v>
      </c>
      <c r="I351" s="28" t="s">
        <v>58</v>
      </c>
      <c r="J351" s="47" t="s">
        <v>58</v>
      </c>
      <c r="K351" s="53" t="s">
        <v>58</v>
      </c>
      <c r="L351" s="53" t="s">
        <v>58</v>
      </c>
      <c r="M351" s="53">
        <v>4.6633899999999997</v>
      </c>
      <c r="N351" s="53">
        <v>35.515294999999995</v>
      </c>
      <c r="O351" s="28" t="s">
        <v>58</v>
      </c>
      <c r="P351" s="47" t="s">
        <v>58</v>
      </c>
      <c r="Q351" s="53" t="s">
        <v>58</v>
      </c>
      <c r="R351" s="53" t="s">
        <v>58</v>
      </c>
      <c r="S351" s="53">
        <v>-85.620763999999994</v>
      </c>
      <c r="T351" s="53">
        <v>29.098175999999999</v>
      </c>
      <c r="U351" s="28" t="s">
        <v>58</v>
      </c>
      <c r="V351" s="29" t="s">
        <v>58</v>
      </c>
      <c r="W351" s="27"/>
      <c r="X351" s="27" t="s">
        <v>81</v>
      </c>
      <c r="Y351" s="27"/>
      <c r="Z351" s="27"/>
      <c r="AA351" s="30">
        <v>2179.4572800000001</v>
      </c>
      <c r="AB351" s="31"/>
      <c r="AC351" s="31">
        <v>1579.467897</v>
      </c>
      <c r="AD351" s="31">
        <v>1381.4883919999997</v>
      </c>
      <c r="AE351" s="31">
        <v>1050.5973389999999</v>
      </c>
      <c r="AF351" s="31"/>
      <c r="AG351" s="31">
        <v>161.31936099999999</v>
      </c>
      <c r="AH351" s="31"/>
      <c r="AI351" s="31">
        <v>69.570408</v>
      </c>
      <c r="AJ351" s="31">
        <v>144.57217699999993</v>
      </c>
      <c r="AK351" s="31">
        <v>81.433729999999997</v>
      </c>
      <c r="AL351" s="31">
        <v>84.669504000000003</v>
      </c>
      <c r="AM351" s="31"/>
      <c r="AN351" s="31">
        <v>16.236191999999999</v>
      </c>
      <c r="AO351" s="31"/>
      <c r="AP351" s="31">
        <v>-19.287105</v>
      </c>
      <c r="AQ351" s="31">
        <v>49.456646999999997</v>
      </c>
      <c r="AR351" s="31">
        <v>2.522456</v>
      </c>
      <c r="AS351" s="31">
        <v>8.9937020000000008</v>
      </c>
      <c r="AT351" s="31"/>
      <c r="AU351" s="31">
        <v>63.170776000000004</v>
      </c>
      <c r="AV351" s="31"/>
      <c r="AW351" s="31">
        <v>4.6633899999999997</v>
      </c>
      <c r="AX351" s="31">
        <v>71.305777000000006</v>
      </c>
      <c r="AY351" s="31">
        <v>29.556273000000001</v>
      </c>
      <c r="AZ351" s="31">
        <v>35.515294999999995</v>
      </c>
      <c r="BA351" s="31"/>
      <c r="BB351" s="31">
        <v>-19.170382</v>
      </c>
      <c r="BC351" s="31"/>
      <c r="BD351" s="31">
        <v>-85.620763999999994</v>
      </c>
      <c r="BE351" s="31">
        <v>20.119781999999997</v>
      </c>
      <c r="BF351" s="31">
        <v>-31.516970000000001</v>
      </c>
      <c r="BG351" s="31">
        <v>29.098175999999999</v>
      </c>
      <c r="BH351" s="30">
        <v>490.83283199999994</v>
      </c>
      <c r="BI351" s="30">
        <v>723.25932899999987</v>
      </c>
      <c r="BJ351" s="30">
        <v>1032.107113</v>
      </c>
      <c r="BK351" s="30">
        <v>1134.1020859999999</v>
      </c>
      <c r="BL351" s="30">
        <v>1100.927596</v>
      </c>
      <c r="BM351" s="30"/>
      <c r="BN351" s="30">
        <v>663.97634800000003</v>
      </c>
      <c r="BO351" s="30">
        <v>31.430664</v>
      </c>
      <c r="BP351" s="30">
        <v>3.2935979999999998</v>
      </c>
      <c r="BQ351" s="30">
        <v>17.691759000000001</v>
      </c>
      <c r="BR351" s="30">
        <v>-70.817268999999996</v>
      </c>
      <c r="BS351" s="30"/>
      <c r="BT351" s="31">
        <v>832.5102710000001</v>
      </c>
      <c r="BU351" s="31">
        <v>-7.0296109999999956</v>
      </c>
      <c r="BV351" s="31">
        <v>35.929915999999992</v>
      </c>
      <c r="BW351" s="31">
        <v>10.135805999999999</v>
      </c>
      <c r="BX351" s="27">
        <v>-310.39724900000004</v>
      </c>
      <c r="BZ351" s="27">
        <v>164.032826</v>
      </c>
      <c r="CB351" s="27">
        <v>-595.93090499999994</v>
      </c>
      <c r="CD351" s="27">
        <v>-67.919775999999999</v>
      </c>
      <c r="CE351" s="27">
        <v>-30.56757</v>
      </c>
      <c r="CF351" s="27">
        <v>-582.04744600000004</v>
      </c>
      <c r="CG351" s="27">
        <v>-595.93090499999994</v>
      </c>
      <c r="CI351" s="27">
        <v>141.04073499999998</v>
      </c>
      <c r="CJ351" s="27">
        <v>-273.81136500000002</v>
      </c>
      <c r="CK351" s="27">
        <v>-273.81136500000002</v>
      </c>
      <c r="CL351" s="27">
        <v>-310.39724900000004</v>
      </c>
    </row>
    <row r="352" spans="1:90" ht="16.5" customHeight="1" x14ac:dyDescent="0.25">
      <c r="A352" s="50"/>
      <c r="B352" s="27" t="s">
        <v>418</v>
      </c>
      <c r="C352" s="51" t="s">
        <v>79</v>
      </c>
      <c r="D352" s="52" t="s">
        <v>34</v>
      </c>
      <c r="E352" s="53" t="s">
        <v>58</v>
      </c>
      <c r="F352" s="53"/>
      <c r="G352" s="53">
        <v>12.549894999999999</v>
      </c>
      <c r="H352" s="53">
        <v>24.447825999999999</v>
      </c>
      <c r="I352" s="28" t="s">
        <v>58</v>
      </c>
      <c r="J352" s="47" t="s">
        <v>58</v>
      </c>
      <c r="K352" s="53" t="s">
        <v>58</v>
      </c>
      <c r="L352" s="53" t="s">
        <v>58</v>
      </c>
      <c r="M352" s="53">
        <v>-0.5351760000000001</v>
      </c>
      <c r="N352" s="53">
        <v>4.991968</v>
      </c>
      <c r="O352" s="28" t="s">
        <v>58</v>
      </c>
      <c r="P352" s="47" t="s">
        <v>58</v>
      </c>
      <c r="Q352" s="53" t="s">
        <v>58</v>
      </c>
      <c r="R352" s="53" t="s">
        <v>58</v>
      </c>
      <c r="S352" s="53">
        <v>-2.4070900000000002</v>
      </c>
      <c r="T352" s="53">
        <v>9.1068999999999996</v>
      </c>
      <c r="U352" s="28" t="s">
        <v>58</v>
      </c>
      <c r="V352" s="29" t="s">
        <v>58</v>
      </c>
      <c r="W352" s="27"/>
      <c r="X352" s="27" t="s">
        <v>81</v>
      </c>
      <c r="Y352" s="27"/>
      <c r="Z352" s="27"/>
      <c r="AA352" s="30">
        <v>899.64</v>
      </c>
      <c r="AB352" s="31"/>
      <c r="AC352" s="31">
        <v>32.243183999999999</v>
      </c>
      <c r="AD352" s="31">
        <v>23.57007999999999</v>
      </c>
      <c r="AE352" s="31">
        <v>6.7401039999999997</v>
      </c>
      <c r="AF352" s="31"/>
      <c r="AG352" s="31">
        <v>9.4430639999999997</v>
      </c>
      <c r="AH352" s="31"/>
      <c r="AI352" s="31">
        <v>2.5486740000000001</v>
      </c>
      <c r="AJ352" s="31">
        <v>3.1096069999999987</v>
      </c>
      <c r="AK352" s="31">
        <v>2.4639099999999998</v>
      </c>
      <c r="AL352" s="31">
        <v>6.9066749999999999</v>
      </c>
      <c r="AM352" s="31"/>
      <c r="AN352" s="31">
        <v>4.5448170000000001</v>
      </c>
      <c r="AO352" s="31"/>
      <c r="AP352" s="31">
        <v>-0.79137000000000002</v>
      </c>
      <c r="AQ352" s="31">
        <v>0.24626599999999943</v>
      </c>
      <c r="AR352" s="31">
        <v>-0.334567</v>
      </c>
      <c r="AS352" s="31">
        <v>4.5604690000000003</v>
      </c>
      <c r="AT352" s="31"/>
      <c r="AU352" s="31">
        <v>5.3755059999999997</v>
      </c>
      <c r="AV352" s="31"/>
      <c r="AW352" s="31">
        <v>-0.5351760000000001</v>
      </c>
      <c r="AX352" s="31">
        <v>0.51321899999999954</v>
      </c>
      <c r="AY352" s="31">
        <v>-0.24003499999999989</v>
      </c>
      <c r="AZ352" s="31">
        <v>4.991968</v>
      </c>
      <c r="BA352" s="31"/>
      <c r="BB352" s="31">
        <v>12.040834</v>
      </c>
      <c r="BC352" s="31"/>
      <c r="BD352" s="31">
        <v>-2.4070900000000002</v>
      </c>
      <c r="BE352" s="31">
        <v>81.400042999999997</v>
      </c>
      <c r="BF352" s="31">
        <v>-0.376502</v>
      </c>
      <c r="BG352" s="31">
        <v>9.1068999999999996</v>
      </c>
      <c r="BH352" s="30">
        <v>-3.577413</v>
      </c>
      <c r="BI352" s="30">
        <v>-4.7343909999999996</v>
      </c>
      <c r="BJ352" s="30">
        <v>-1.2507159999999999</v>
      </c>
      <c r="BK352" s="30">
        <v>-2.8846120000000002</v>
      </c>
      <c r="BL352" s="30">
        <v>-1.2387489999999999</v>
      </c>
      <c r="BM352" s="30"/>
      <c r="BN352" s="30">
        <v>86.677468000000005</v>
      </c>
      <c r="BO352" s="30">
        <v>155.114192</v>
      </c>
      <c r="BP352" s="30">
        <v>154.172956</v>
      </c>
      <c r="BQ352" s="30">
        <v>250.81545700000001</v>
      </c>
      <c r="BR352" s="30">
        <v>247.295907</v>
      </c>
      <c r="BS352" s="30"/>
      <c r="BT352" s="31">
        <v>13.538242</v>
      </c>
      <c r="BU352" s="31">
        <v>0.22172100000000006</v>
      </c>
      <c r="BV352" s="31">
        <v>-0.11399700000000013</v>
      </c>
      <c r="BW352" s="31">
        <v>-1.0515620000000001</v>
      </c>
      <c r="BX352" s="27">
        <v>4.8312710000000001</v>
      </c>
      <c r="BZ352" s="27">
        <v>5.6486900000000002</v>
      </c>
      <c r="CB352" s="27">
        <v>43.175411000000004</v>
      </c>
      <c r="CD352" s="27">
        <v>87.723351000000008</v>
      </c>
      <c r="CE352" s="27">
        <v>93.064374999999998</v>
      </c>
      <c r="CF352" s="27">
        <v>42.538891</v>
      </c>
      <c r="CG352" s="27">
        <v>43.175411000000004</v>
      </c>
      <c r="CI352" s="27">
        <v>4.7299759999999997</v>
      </c>
      <c r="CJ352" s="27">
        <v>4.3695149999999998</v>
      </c>
      <c r="CK352" s="27">
        <v>4.3695149999999998</v>
      </c>
      <c r="CL352" s="27">
        <v>4.8312710000000001</v>
      </c>
    </row>
    <row r="353" spans="1:90" ht="16.5" customHeight="1" x14ac:dyDescent="0.25">
      <c r="A353" s="50"/>
      <c r="B353" s="27" t="s">
        <v>419</v>
      </c>
      <c r="C353" s="51" t="s">
        <v>79</v>
      </c>
      <c r="D353" s="52" t="s">
        <v>34</v>
      </c>
      <c r="E353" s="53" t="s">
        <v>58</v>
      </c>
      <c r="F353" s="53"/>
      <c r="G353" s="53">
        <v>855.43078100000002</v>
      </c>
      <c r="H353" s="53">
        <v>780.43057499999998</v>
      </c>
      <c r="I353" s="28" t="s">
        <v>58</v>
      </c>
      <c r="J353" s="47" t="s">
        <v>58</v>
      </c>
      <c r="K353" s="53" t="s">
        <v>58</v>
      </c>
      <c r="L353" s="53" t="s">
        <v>58</v>
      </c>
      <c r="M353" s="53">
        <v>110.776077</v>
      </c>
      <c r="N353" s="53">
        <v>195.90377799999999</v>
      </c>
      <c r="O353" s="28" t="s">
        <v>58</v>
      </c>
      <c r="P353" s="47" t="s">
        <v>58</v>
      </c>
      <c r="Q353" s="53" t="s">
        <v>58</v>
      </c>
      <c r="R353" s="53" t="s">
        <v>58</v>
      </c>
      <c r="S353" s="53">
        <v>57.596294999999998</v>
      </c>
      <c r="T353" s="53">
        <v>149.44950900000001</v>
      </c>
      <c r="U353" s="28" t="s">
        <v>58</v>
      </c>
      <c r="V353" s="29" t="s">
        <v>58</v>
      </c>
      <c r="W353" s="27"/>
      <c r="X353" s="27" t="s">
        <v>81</v>
      </c>
      <c r="Y353" s="27"/>
      <c r="Z353" s="27"/>
      <c r="AA353" s="30">
        <v>3521.3</v>
      </c>
      <c r="AB353" s="31"/>
      <c r="AC353" s="31">
        <v>1241.5874369999999</v>
      </c>
      <c r="AD353" s="31">
        <v>1342.6625080000003</v>
      </c>
      <c r="AE353" s="31">
        <v>1173.8940359999999</v>
      </c>
      <c r="AF353" s="31"/>
      <c r="AG353" s="31">
        <v>303.29796399999998</v>
      </c>
      <c r="AH353" s="31"/>
      <c r="AI353" s="31">
        <v>121.08991600000002</v>
      </c>
      <c r="AJ353" s="31">
        <v>312.42423799999995</v>
      </c>
      <c r="AK353" s="31">
        <v>356.13440200000002</v>
      </c>
      <c r="AL353" s="31">
        <v>222.815808</v>
      </c>
      <c r="AM353" s="31"/>
      <c r="AN353" s="31">
        <v>231.99599499999999</v>
      </c>
      <c r="AO353" s="31"/>
      <c r="AP353" s="31">
        <v>76.069856000000001</v>
      </c>
      <c r="AQ353" s="31">
        <v>241.09993099999997</v>
      </c>
      <c r="AR353" s="31">
        <v>315.94567699999999</v>
      </c>
      <c r="AS353" s="31">
        <v>184.407782</v>
      </c>
      <c r="AT353" s="31"/>
      <c r="AU353" s="31">
        <v>258.923361</v>
      </c>
      <c r="AV353" s="31"/>
      <c r="AW353" s="31">
        <v>110.776077</v>
      </c>
      <c r="AX353" s="31">
        <v>284.86825699999997</v>
      </c>
      <c r="AY353" s="31">
        <v>343.48035100000004</v>
      </c>
      <c r="AZ353" s="31">
        <v>195.90377799999999</v>
      </c>
      <c r="BA353" s="31"/>
      <c r="BB353" s="31">
        <v>182.16732300000001</v>
      </c>
      <c r="BC353" s="31"/>
      <c r="BD353" s="31">
        <v>57.596294999999998</v>
      </c>
      <c r="BE353" s="31">
        <v>263.81956500000001</v>
      </c>
      <c r="BF353" s="31">
        <v>321.32124700000003</v>
      </c>
      <c r="BG353" s="31">
        <v>149.44950900000001</v>
      </c>
      <c r="BH353" s="30">
        <v>-26.38624200000001</v>
      </c>
      <c r="BI353" s="30">
        <v>47.423546999999985</v>
      </c>
      <c r="BJ353" s="30">
        <v>-144.31710899999999</v>
      </c>
      <c r="BK353" s="30">
        <v>-288.92757599999999</v>
      </c>
      <c r="BL353" s="30">
        <v>-417.43977699999999</v>
      </c>
      <c r="BM353" s="30"/>
      <c r="BN353" s="30">
        <v>358.07720499999999</v>
      </c>
      <c r="BO353" s="30">
        <v>713.55870700000003</v>
      </c>
      <c r="BP353" s="30">
        <v>1065.7765730000001</v>
      </c>
      <c r="BQ353" s="30">
        <v>1306.471501</v>
      </c>
      <c r="BR353" s="30">
        <v>1364.0677820000001</v>
      </c>
      <c r="BS353" s="30"/>
      <c r="BT353" s="31">
        <v>290.31200100000001</v>
      </c>
      <c r="BU353" s="31">
        <v>28.370357000000002</v>
      </c>
      <c r="BV353" s="31">
        <v>21.850589000000014</v>
      </c>
      <c r="BW353" s="31">
        <v>38.591411999999991</v>
      </c>
      <c r="BX353" s="27">
        <v>319.69996400000002</v>
      </c>
      <c r="BZ353" s="27">
        <v>887.27196900000001</v>
      </c>
      <c r="CB353" s="27">
        <v>202.49236600000003</v>
      </c>
      <c r="CD353" s="27">
        <v>792.18661600000007</v>
      </c>
      <c r="CE353" s="27">
        <v>767.30813499999999</v>
      </c>
      <c r="CF353" s="27">
        <v>508.95360699999998</v>
      </c>
      <c r="CG353" s="27">
        <v>202.49236600000003</v>
      </c>
      <c r="CI353" s="27">
        <v>935.02846299999999</v>
      </c>
      <c r="CJ353" s="27">
        <v>634.80995800000005</v>
      </c>
      <c r="CK353" s="27">
        <v>634.80995800000005</v>
      </c>
      <c r="CL353" s="27">
        <v>319.69996400000002</v>
      </c>
    </row>
    <row r="354" spans="1:90" ht="16.5" customHeight="1" x14ac:dyDescent="0.25">
      <c r="A354" s="50"/>
      <c r="B354" s="27" t="s">
        <v>420</v>
      </c>
      <c r="C354" s="51" t="s">
        <v>79</v>
      </c>
      <c r="D354" s="52" t="s">
        <v>34</v>
      </c>
      <c r="E354" s="53" t="s">
        <v>58</v>
      </c>
      <c r="F354" s="53"/>
      <c r="G354" s="53">
        <v>1082.528</v>
      </c>
      <c r="H354" s="53">
        <v>736.73721599999999</v>
      </c>
      <c r="I354" s="28" t="s">
        <v>58</v>
      </c>
      <c r="J354" s="47" t="s">
        <v>58</v>
      </c>
      <c r="K354" s="53" t="s">
        <v>58</v>
      </c>
      <c r="L354" s="53" t="s">
        <v>58</v>
      </c>
      <c r="M354" s="53">
        <v>321.40899999999999</v>
      </c>
      <c r="N354" s="53">
        <v>289.18401400000005</v>
      </c>
      <c r="O354" s="28" t="s">
        <v>58</v>
      </c>
      <c r="P354" s="47" t="s">
        <v>58</v>
      </c>
      <c r="Q354" s="53" t="s">
        <v>58</v>
      </c>
      <c r="R354" s="53" t="s">
        <v>58</v>
      </c>
      <c r="S354" s="53">
        <v>-26.152999999999999</v>
      </c>
      <c r="T354" s="53">
        <v>-120.240928</v>
      </c>
      <c r="U354" s="28" t="s">
        <v>58</v>
      </c>
      <c r="V354" s="29" t="s">
        <v>58</v>
      </c>
      <c r="W354" s="27"/>
      <c r="X354" s="27" t="s">
        <v>81</v>
      </c>
      <c r="Y354" s="27"/>
      <c r="Z354" s="27"/>
      <c r="AA354" s="30">
        <v>7967.5669898100005</v>
      </c>
      <c r="AB354" s="31"/>
      <c r="AC354" s="31">
        <v>1276.5521699999999</v>
      </c>
      <c r="AD354" s="31">
        <v>1132.521205</v>
      </c>
      <c r="AE354" s="31">
        <v>966.52262499999995</v>
      </c>
      <c r="AF354" s="31"/>
      <c r="AG354" s="31">
        <v>534.35825799999998</v>
      </c>
      <c r="AH354" s="31"/>
      <c r="AI354" s="31">
        <v>329.54500000000002</v>
      </c>
      <c r="AJ354" s="31">
        <v>434.19637400000011</v>
      </c>
      <c r="AK354" s="31">
        <v>306.08936799999998</v>
      </c>
      <c r="AL354" s="31">
        <v>317.42698999999999</v>
      </c>
      <c r="AM354" s="31"/>
      <c r="AN354" s="31">
        <v>348.76165200000003</v>
      </c>
      <c r="AO354" s="31"/>
      <c r="AP354" s="31">
        <v>168.846</v>
      </c>
      <c r="AQ354" s="31">
        <v>291.49797599999999</v>
      </c>
      <c r="AR354" s="31">
        <v>171.45137199999999</v>
      </c>
      <c r="AS354" s="31">
        <v>211.32845699999999</v>
      </c>
      <c r="AT354" s="31"/>
      <c r="AU354" s="31">
        <v>499.96701400000006</v>
      </c>
      <c r="AV354" s="31"/>
      <c r="AW354" s="31">
        <v>321.40899999999999</v>
      </c>
      <c r="AX354" s="31">
        <v>391.200264</v>
      </c>
      <c r="AY354" s="31">
        <v>256.96372199999996</v>
      </c>
      <c r="AZ354" s="31">
        <v>289.18401400000005</v>
      </c>
      <c r="BA354" s="31"/>
      <c r="BB354" s="31">
        <v>-210.98067000000003</v>
      </c>
      <c r="BC354" s="31"/>
      <c r="BD354" s="31">
        <v>-26.152999999999999</v>
      </c>
      <c r="BE354" s="31">
        <v>2933.6717480000002</v>
      </c>
      <c r="BF354" s="31">
        <v>-60.780078000000003</v>
      </c>
      <c r="BG354" s="31">
        <v>-120.240928</v>
      </c>
      <c r="BH354" s="30">
        <v>2001.3059839999999</v>
      </c>
      <c r="BI354" s="30">
        <v>2616.8594120000002</v>
      </c>
      <c r="BJ354" s="30">
        <v>2502.9535800000003</v>
      </c>
      <c r="BK354" s="30">
        <v>2273.3730000000005</v>
      </c>
      <c r="BL354" s="30">
        <v>2213.5500000000002</v>
      </c>
      <c r="BM354" s="30"/>
      <c r="BN354" s="30">
        <v>3990.2551429999999</v>
      </c>
      <c r="BO354" s="30">
        <v>10547.932516000001</v>
      </c>
      <c r="BP354" s="30">
        <v>10531.676278999999</v>
      </c>
      <c r="BQ354" s="30">
        <v>17320.856</v>
      </c>
      <c r="BR354" s="30">
        <v>17315.953000000001</v>
      </c>
      <c r="BS354" s="30"/>
      <c r="BT354" s="31">
        <v>451.76531399999999</v>
      </c>
      <c r="BU354" s="31">
        <v>160.42918300000002</v>
      </c>
      <c r="BV354" s="31">
        <v>3.468668000000001</v>
      </c>
      <c r="BW354" s="31">
        <v>23.698599000000009</v>
      </c>
      <c r="BX354" s="27">
        <v>784.92963899999995</v>
      </c>
      <c r="BZ354" s="27">
        <v>1148.1310000000001</v>
      </c>
      <c r="CB354" s="27">
        <v>996.00896699999998</v>
      </c>
      <c r="CD354" s="27">
        <v>2726.498</v>
      </c>
      <c r="CE354" s="27">
        <v>2661.9110000000001</v>
      </c>
      <c r="CF354" s="27">
        <v>895.39785499999994</v>
      </c>
      <c r="CG354" s="27">
        <v>996.00896699999998</v>
      </c>
      <c r="CI354" s="27">
        <v>1258.7570000000001</v>
      </c>
      <c r="CJ354" s="27">
        <v>881.46417800000006</v>
      </c>
      <c r="CK354" s="27">
        <v>881.46417800000006</v>
      </c>
      <c r="CL354" s="27">
        <v>784.92963899999995</v>
      </c>
    </row>
    <row r="355" spans="1:90" ht="16.5" customHeight="1" x14ac:dyDescent="0.25">
      <c r="A355" s="50"/>
      <c r="B355" s="27" t="s">
        <v>421</v>
      </c>
      <c r="C355" s="51" t="s">
        <v>79</v>
      </c>
      <c r="D355" s="52" t="s">
        <v>34</v>
      </c>
      <c r="E355" s="53" t="s">
        <v>58</v>
      </c>
      <c r="F355" s="53"/>
      <c r="G355" s="53">
        <v>20.774834999999999</v>
      </c>
      <c r="H355" s="53">
        <v>600.33329000000003</v>
      </c>
      <c r="I355" s="28" t="s">
        <v>58</v>
      </c>
      <c r="J355" s="47" t="s">
        <v>58</v>
      </c>
      <c r="K355" s="53" t="s">
        <v>58</v>
      </c>
      <c r="L355" s="53" t="s">
        <v>58</v>
      </c>
      <c r="M355" s="53">
        <v>-12.657058999999999</v>
      </c>
      <c r="N355" s="53">
        <v>212.694334</v>
      </c>
      <c r="O355" s="28" t="s">
        <v>58</v>
      </c>
      <c r="P355" s="47" t="s">
        <v>58</v>
      </c>
      <c r="Q355" s="53" t="s">
        <v>58</v>
      </c>
      <c r="R355" s="53" t="s">
        <v>58</v>
      </c>
      <c r="S355" s="53">
        <v>10.94815</v>
      </c>
      <c r="T355" s="53">
        <v>181.83051800000001</v>
      </c>
      <c r="U355" s="28" t="s">
        <v>58</v>
      </c>
      <c r="V355" s="29" t="s">
        <v>58</v>
      </c>
      <c r="W355" s="27"/>
      <c r="X355" s="27" t="s">
        <v>81</v>
      </c>
      <c r="Y355" s="27"/>
      <c r="Z355" s="27"/>
      <c r="AA355" s="30">
        <v>2464.8078</v>
      </c>
      <c r="AB355" s="31"/>
      <c r="AC355" s="31">
        <v>758.74453300000005</v>
      </c>
      <c r="AD355" s="31">
        <v>141.940924</v>
      </c>
      <c r="AE355" s="31">
        <v>168.70557299999999</v>
      </c>
      <c r="AF355" s="31"/>
      <c r="AG355" s="31">
        <v>636.25252399999999</v>
      </c>
      <c r="AH355" s="31"/>
      <c r="AI355" s="31">
        <v>19.147103000000001</v>
      </c>
      <c r="AJ355" s="31">
        <v>99.206950000000006</v>
      </c>
      <c r="AK355" s="31">
        <v>159.89070000000001</v>
      </c>
      <c r="AL355" s="31">
        <v>503.57856900000002</v>
      </c>
      <c r="AM355" s="31"/>
      <c r="AN355" s="31">
        <v>295.70569599999999</v>
      </c>
      <c r="AO355" s="31"/>
      <c r="AP355" s="31">
        <v>-12.828417999999999</v>
      </c>
      <c r="AQ355" s="31">
        <v>28.02819199999999</v>
      </c>
      <c r="AR355" s="31">
        <v>73.486160999999996</v>
      </c>
      <c r="AS355" s="31">
        <v>212.59252499999999</v>
      </c>
      <c r="AT355" s="31"/>
      <c r="AU355" s="31">
        <v>295.98159399999997</v>
      </c>
      <c r="AV355" s="31"/>
      <c r="AW355" s="31">
        <v>-12.657058999999999</v>
      </c>
      <c r="AX355" s="31">
        <v>28.402443999999988</v>
      </c>
      <c r="AY355" s="31">
        <v>73.610265000000041</v>
      </c>
      <c r="AZ355" s="31">
        <v>212.694334</v>
      </c>
      <c r="BA355" s="31"/>
      <c r="BB355" s="31">
        <v>193.01481000000001</v>
      </c>
      <c r="BC355" s="31"/>
      <c r="BD355" s="31">
        <v>10.94815</v>
      </c>
      <c r="BE355" s="31">
        <v>598.49092600000017</v>
      </c>
      <c r="BF355" s="31">
        <v>67.007486999999998</v>
      </c>
      <c r="BG355" s="31">
        <v>181.83051800000001</v>
      </c>
      <c r="BH355" s="30">
        <v>1020.938978</v>
      </c>
      <c r="BI355" s="30">
        <v>498.32373599999994</v>
      </c>
      <c r="BJ355" s="30">
        <v>403.89671299999998</v>
      </c>
      <c r="BK355" s="30">
        <v>120.42859299999998</v>
      </c>
      <c r="BL355" s="30">
        <v>105.26108399999998</v>
      </c>
      <c r="BM355" s="30"/>
      <c r="BN355" s="30">
        <v>303.19232299999999</v>
      </c>
      <c r="BO355" s="30">
        <v>595.76978699999995</v>
      </c>
      <c r="BP355" s="30">
        <v>663.15075000000002</v>
      </c>
      <c r="BQ355" s="30">
        <v>1269.342805</v>
      </c>
      <c r="BR355" s="30">
        <v>1280.3735799999999</v>
      </c>
      <c r="BS355" s="30"/>
      <c r="BT355" s="31">
        <v>191.68729300000001</v>
      </c>
      <c r="BU355" s="31">
        <v>30.471729999999994</v>
      </c>
      <c r="BV355" s="31">
        <v>18.885227000000004</v>
      </c>
      <c r="BW355" s="31">
        <v>25.457548000000003</v>
      </c>
      <c r="BX355" s="27">
        <v>400.75479899999999</v>
      </c>
      <c r="BZ355" s="27">
        <v>397.994303</v>
      </c>
      <c r="CB355" s="27">
        <v>166.10080199999999</v>
      </c>
      <c r="CD355" s="27">
        <v>858.27708100000018</v>
      </c>
      <c r="CE355" s="27">
        <v>858.51322300000015</v>
      </c>
      <c r="CF355" s="27">
        <v>241.43297799999996</v>
      </c>
      <c r="CG355" s="27">
        <v>166.10080199999999</v>
      </c>
      <c r="CI355" s="27">
        <v>302.04998399999999</v>
      </c>
      <c r="CJ355" s="27">
        <v>443.8933340000001</v>
      </c>
      <c r="CK355" s="27">
        <v>443.8933340000001</v>
      </c>
      <c r="CL355" s="27">
        <v>400.75479899999999</v>
      </c>
    </row>
    <row r="356" spans="1:90" ht="16.5" customHeight="1" x14ac:dyDescent="0.25">
      <c r="A356" s="50"/>
      <c r="B356" s="27" t="s">
        <v>422</v>
      </c>
      <c r="C356" s="51" t="s">
        <v>79</v>
      </c>
      <c r="D356" s="52" t="s">
        <v>34</v>
      </c>
      <c r="E356" s="53" t="s">
        <v>58</v>
      </c>
      <c r="F356" s="53"/>
      <c r="G356" s="53">
        <v>2225.0392729999999</v>
      </c>
      <c r="H356" s="53">
        <v>1764.2217009999999</v>
      </c>
      <c r="I356" s="28" t="s">
        <v>58</v>
      </c>
      <c r="J356" s="47" t="s">
        <v>58</v>
      </c>
      <c r="K356" s="53" t="s">
        <v>58</v>
      </c>
      <c r="L356" s="53" t="s">
        <v>58</v>
      </c>
      <c r="M356" s="53">
        <v>501.91587100000004</v>
      </c>
      <c r="N356" s="53">
        <v>449.82015300000006</v>
      </c>
      <c r="O356" s="28" t="s">
        <v>58</v>
      </c>
      <c r="P356" s="47" t="s">
        <v>58</v>
      </c>
      <c r="Q356" s="53" t="s">
        <v>58</v>
      </c>
      <c r="R356" s="53" t="s">
        <v>58</v>
      </c>
      <c r="S356" s="53">
        <v>420.82321100000001</v>
      </c>
      <c r="T356" s="53">
        <v>365.35612800000001</v>
      </c>
      <c r="U356" s="28" t="s">
        <v>58</v>
      </c>
      <c r="V356" s="29" t="s">
        <v>58</v>
      </c>
      <c r="W356" s="27"/>
      <c r="X356" s="27" t="s">
        <v>81</v>
      </c>
      <c r="Y356" s="27"/>
      <c r="Z356" s="27"/>
      <c r="AA356" s="30">
        <v>24439.75272</v>
      </c>
      <c r="AB356" s="31"/>
      <c r="AC356" s="31">
        <v>3063.5734510000002</v>
      </c>
      <c r="AD356" s="31">
        <v>2412.099764999999</v>
      </c>
      <c r="AE356" s="31">
        <v>2263.4071779999999</v>
      </c>
      <c r="AF356" s="31"/>
      <c r="AG356" s="31">
        <v>859.61098700000002</v>
      </c>
      <c r="AH356" s="31"/>
      <c r="AI356" s="31">
        <v>627.26484600000003</v>
      </c>
      <c r="AJ356" s="31">
        <v>658.90673500000003</v>
      </c>
      <c r="AK356" s="31">
        <v>646.43641700000001</v>
      </c>
      <c r="AL356" s="31">
        <v>508.911226</v>
      </c>
      <c r="AM356" s="31"/>
      <c r="AN356" s="31">
        <v>675.26566200000002</v>
      </c>
      <c r="AO356" s="31"/>
      <c r="AP356" s="31">
        <v>467.52435700000001</v>
      </c>
      <c r="AQ356" s="31">
        <v>572.36037499999998</v>
      </c>
      <c r="AR356" s="31">
        <v>516.08803</v>
      </c>
      <c r="AS356" s="31">
        <v>419.45120900000001</v>
      </c>
      <c r="AT356" s="31"/>
      <c r="AU356" s="31">
        <v>730.92501200000004</v>
      </c>
      <c r="AV356" s="31"/>
      <c r="AW356" s="31">
        <v>501.91587100000004</v>
      </c>
      <c r="AX356" s="31">
        <v>608.383509</v>
      </c>
      <c r="AY356" s="31">
        <v>546.05081999999993</v>
      </c>
      <c r="AZ356" s="31">
        <v>449.82015300000006</v>
      </c>
      <c r="BA356" s="31"/>
      <c r="BB356" s="31">
        <v>617.369058</v>
      </c>
      <c r="BC356" s="31"/>
      <c r="BD356" s="31">
        <v>420.82321100000001</v>
      </c>
      <c r="BE356" s="31">
        <v>1026.5492800000002</v>
      </c>
      <c r="BF356" s="31">
        <v>442.69976600000001</v>
      </c>
      <c r="BG356" s="31">
        <v>365.35612800000001</v>
      </c>
      <c r="BH356" s="30">
        <v>-179.8716</v>
      </c>
      <c r="BI356" s="30">
        <v>660.11362900000017</v>
      </c>
      <c r="BJ356" s="30">
        <v>587.09359099999995</v>
      </c>
      <c r="BK356" s="30">
        <v>9.0387430000000677</v>
      </c>
      <c r="BL356" s="30">
        <v>581.84612500000003</v>
      </c>
      <c r="BM356" s="30"/>
      <c r="BN356" s="30">
        <v>1574.7940570000001</v>
      </c>
      <c r="BO356" s="30">
        <v>2701.0229429999999</v>
      </c>
      <c r="BP356" s="30">
        <v>3195.4007459999998</v>
      </c>
      <c r="BQ356" s="30">
        <v>4542.4493089999996</v>
      </c>
      <c r="BR356" s="30">
        <v>4851.588103</v>
      </c>
      <c r="BS356" s="30"/>
      <c r="BT356" s="31">
        <v>849.40623100000016</v>
      </c>
      <c r="BU356" s="31">
        <v>146.104827</v>
      </c>
      <c r="BV356" s="31">
        <v>134.79207500000001</v>
      </c>
      <c r="BW356" s="31">
        <v>161.54603000000003</v>
      </c>
      <c r="BX356" s="27">
        <v>1042.9339210000001</v>
      </c>
      <c r="BZ356" s="27">
        <v>1885.3593409999999</v>
      </c>
      <c r="CB356" s="27">
        <v>1040.883609</v>
      </c>
      <c r="CD356" s="27">
        <v>2255.4298360000003</v>
      </c>
      <c r="CE356" s="27">
        <v>2086.6181040000001</v>
      </c>
      <c r="CF356" s="27">
        <v>1230.946132</v>
      </c>
      <c r="CG356" s="27">
        <v>1040.883609</v>
      </c>
      <c r="CI356" s="27">
        <v>2106.170353</v>
      </c>
      <c r="CJ356" s="27">
        <v>1442.8799139999999</v>
      </c>
      <c r="CK356" s="27">
        <v>1442.8799139999999</v>
      </c>
      <c r="CL356" s="27">
        <v>1042.9339210000001</v>
      </c>
    </row>
    <row r="357" spans="1:90" ht="16.5" customHeight="1" x14ac:dyDescent="0.25">
      <c r="A357" s="50"/>
      <c r="B357" s="27" t="s">
        <v>423</v>
      </c>
      <c r="C357" s="51" t="s">
        <v>79</v>
      </c>
      <c r="D357" s="52" t="s">
        <v>34</v>
      </c>
      <c r="E357" s="53" t="s">
        <v>58</v>
      </c>
      <c r="F357" s="53"/>
      <c r="G357" s="53">
        <v>56.573827999999999</v>
      </c>
      <c r="H357" s="53">
        <v>31.009260999999999</v>
      </c>
      <c r="I357" s="28" t="s">
        <v>58</v>
      </c>
      <c r="J357" s="47" t="s">
        <v>58</v>
      </c>
      <c r="K357" s="53" t="s">
        <v>58</v>
      </c>
      <c r="L357" s="53" t="s">
        <v>58</v>
      </c>
      <c r="M357" s="53">
        <v>-2.7711370000000004</v>
      </c>
      <c r="N357" s="53">
        <v>0.81369300000000022</v>
      </c>
      <c r="O357" s="28" t="s">
        <v>58</v>
      </c>
      <c r="P357" s="47" t="s">
        <v>58</v>
      </c>
      <c r="Q357" s="53" t="s">
        <v>58</v>
      </c>
      <c r="R357" s="53" t="s">
        <v>58</v>
      </c>
      <c r="S357" s="53">
        <v>2.9290060000000002</v>
      </c>
      <c r="T357" s="53">
        <v>0.43529499999999999</v>
      </c>
      <c r="U357" s="28" t="s">
        <v>58</v>
      </c>
      <c r="V357" s="29" t="s">
        <v>58</v>
      </c>
      <c r="W357" s="27"/>
      <c r="X357" s="27" t="s">
        <v>81</v>
      </c>
      <c r="Y357" s="27"/>
      <c r="Z357" s="27"/>
      <c r="AA357" s="30">
        <v>1012.83</v>
      </c>
      <c r="AB357" s="31"/>
      <c r="AC357" s="31">
        <v>63.203108</v>
      </c>
      <c r="AD357" s="31">
        <v>67.302890000000005</v>
      </c>
      <c r="AE357" s="31">
        <v>41.577255999999998</v>
      </c>
      <c r="AF357" s="31"/>
      <c r="AG357" s="31">
        <v>7.0868890000000011</v>
      </c>
      <c r="AH357" s="31"/>
      <c r="AI357" s="31">
        <v>4.5926600000000004</v>
      </c>
      <c r="AJ357" s="31">
        <v>17.978677000000001</v>
      </c>
      <c r="AK357" s="31">
        <v>9.355219</v>
      </c>
      <c r="AL357" s="31">
        <v>4.1073680000000001</v>
      </c>
      <c r="AM357" s="31"/>
      <c r="AN357" s="31">
        <v>-3.735611</v>
      </c>
      <c r="AO357" s="31"/>
      <c r="AP357" s="31">
        <v>-6.9033300000000004</v>
      </c>
      <c r="AQ357" s="31">
        <v>9.018402</v>
      </c>
      <c r="AR357" s="31">
        <v>1.1116809999999999</v>
      </c>
      <c r="AS357" s="31">
        <v>-2.0743360000000002</v>
      </c>
      <c r="AT357" s="31"/>
      <c r="AU357" s="31">
        <v>1.9714909999999999</v>
      </c>
      <c r="AV357" s="31"/>
      <c r="AW357" s="31">
        <v>-2.7711370000000004</v>
      </c>
      <c r="AX357" s="31">
        <v>12.379216999999999</v>
      </c>
      <c r="AY357" s="31">
        <v>4.1945820000000005</v>
      </c>
      <c r="AZ357" s="31">
        <v>0.81369300000000022</v>
      </c>
      <c r="BA357" s="31"/>
      <c r="BB357" s="31">
        <v>2.4108610000000001</v>
      </c>
      <c r="BC357" s="31"/>
      <c r="BD357" s="31">
        <v>2.9290060000000002</v>
      </c>
      <c r="BE357" s="31">
        <v>30.137271000000002</v>
      </c>
      <c r="BF357" s="31">
        <v>5.7915279999999996</v>
      </c>
      <c r="BG357" s="31">
        <v>0.43529499999999999</v>
      </c>
      <c r="BH357" s="30"/>
      <c r="BI357" s="30">
        <v>5.0227910000000016</v>
      </c>
      <c r="BJ357" s="30">
        <v>-87.144577999999996</v>
      </c>
      <c r="BK357" s="30">
        <v>-100.75619900000001</v>
      </c>
      <c r="BL357" s="30">
        <v>-85.336089999999999</v>
      </c>
      <c r="BM357" s="30"/>
      <c r="BN357" s="30"/>
      <c r="BO357" s="30">
        <v>73.690488000000002</v>
      </c>
      <c r="BP357" s="30">
        <v>182.28000800000001</v>
      </c>
      <c r="BQ357" s="30">
        <v>209.36965499999999</v>
      </c>
      <c r="BR357" s="30">
        <v>212.35302999999999</v>
      </c>
      <c r="BS357" s="30"/>
      <c r="BT357" s="31">
        <v>43.963780999999997</v>
      </c>
      <c r="BU357" s="31">
        <v>3.6854249999999995</v>
      </c>
      <c r="BV357" s="31"/>
      <c r="BW357" s="31"/>
      <c r="BX357" s="27">
        <v>16.656984999999999</v>
      </c>
      <c r="BZ357" s="27">
        <v>18.545290000000001</v>
      </c>
      <c r="CB357" s="27">
        <v>14.964133999999998</v>
      </c>
      <c r="CD357" s="27">
        <v>39.293100000000003</v>
      </c>
      <c r="CE357" s="27">
        <v>38.339660000000002</v>
      </c>
      <c r="CF357" s="27">
        <v>18.509734999999999</v>
      </c>
      <c r="CG357" s="27">
        <v>14.964133999999998</v>
      </c>
      <c r="CI357" s="27">
        <v>14.616354999999999</v>
      </c>
      <c r="CJ357" s="27">
        <v>17.166142000000001</v>
      </c>
      <c r="CK357" s="27">
        <v>17.166142000000001</v>
      </c>
      <c r="CL357" s="27">
        <v>16.656984999999999</v>
      </c>
    </row>
    <row r="358" spans="1:90" ht="16.5" customHeight="1" x14ac:dyDescent="0.25">
      <c r="A358" s="50"/>
      <c r="B358" s="27" t="s">
        <v>110</v>
      </c>
      <c r="C358" s="51">
        <v>0</v>
      </c>
      <c r="D358" s="52" t="s">
        <v>34</v>
      </c>
      <c r="E358" s="53" t="s">
        <v>58</v>
      </c>
      <c r="F358" s="53"/>
      <c r="G358" s="53">
        <v>1626.8279259999999</v>
      </c>
      <c r="H358" s="53">
        <v>1575.7085119999999</v>
      </c>
      <c r="I358" s="28" t="s">
        <v>58</v>
      </c>
      <c r="J358" s="47" t="s">
        <v>58</v>
      </c>
      <c r="K358" s="53" t="s">
        <v>58</v>
      </c>
      <c r="L358" s="53" t="s">
        <v>58</v>
      </c>
      <c r="M358" s="53">
        <v>376.98481500000003</v>
      </c>
      <c r="N358" s="53">
        <v>816.38646000000006</v>
      </c>
      <c r="O358" s="28" t="s">
        <v>58</v>
      </c>
      <c r="P358" s="47" t="s">
        <v>58</v>
      </c>
      <c r="Q358" s="53" t="s">
        <v>58</v>
      </c>
      <c r="R358" s="53" t="s">
        <v>58</v>
      </c>
      <c r="S358" s="53">
        <v>320.902084</v>
      </c>
      <c r="T358" s="53">
        <v>525.43037500000003</v>
      </c>
      <c r="U358" s="28" t="s">
        <v>58</v>
      </c>
      <c r="V358" s="29" t="s">
        <v>58</v>
      </c>
      <c r="W358" s="27"/>
      <c r="X358" s="27" t="s">
        <v>81</v>
      </c>
      <c r="Y358" s="27"/>
      <c r="Z358" s="27"/>
      <c r="AA358" s="30">
        <v>15554</v>
      </c>
      <c r="AB358" s="31"/>
      <c r="AC358" s="31">
        <v>2646.6851919999999</v>
      </c>
      <c r="AD358" s="31">
        <v>2827.156696</v>
      </c>
      <c r="AE358" s="31">
        <v>2166.8147600000002</v>
      </c>
      <c r="AF358" s="31"/>
      <c r="AG358" s="31">
        <v>1331.6944269999999</v>
      </c>
      <c r="AH358" s="31"/>
      <c r="AI358" s="31">
        <v>364.27829600000001</v>
      </c>
      <c r="AJ358" s="31">
        <v>595.78234899999916</v>
      </c>
      <c r="AK358" s="31">
        <v>1279.3993399999999</v>
      </c>
      <c r="AL358" s="31">
        <v>799.27161000000001</v>
      </c>
      <c r="AM358" s="31"/>
      <c r="AN358" s="31">
        <v>1273.8303330000001</v>
      </c>
      <c r="AO358" s="31"/>
      <c r="AP358" s="31">
        <v>308.49681800000002</v>
      </c>
      <c r="AQ358" s="31">
        <v>559.14913999999999</v>
      </c>
      <c r="AR358" s="31">
        <v>1258.923575</v>
      </c>
      <c r="AS358" s="31">
        <v>762.295705</v>
      </c>
      <c r="AT358" s="31"/>
      <c r="AU358" s="31">
        <v>1380.470108</v>
      </c>
      <c r="AV358" s="31"/>
      <c r="AW358" s="31">
        <v>376.98481500000003</v>
      </c>
      <c r="AX358" s="31">
        <v>632.65442400000006</v>
      </c>
      <c r="AY358" s="31">
        <v>1314.1321579999999</v>
      </c>
      <c r="AZ358" s="31">
        <v>816.38646000000006</v>
      </c>
      <c r="BA358" s="31"/>
      <c r="BB358" s="31">
        <v>913.17501700000003</v>
      </c>
      <c r="BC358" s="31"/>
      <c r="BD358" s="31">
        <v>320.902084</v>
      </c>
      <c r="BE358" s="31">
        <v>166.0734309999998</v>
      </c>
      <c r="BF358" s="31">
        <v>1271.9361449999999</v>
      </c>
      <c r="BG358" s="31">
        <v>525.43037500000003</v>
      </c>
      <c r="BH358" s="30">
        <v>2313.7181970000001</v>
      </c>
      <c r="BI358" s="30">
        <v>1753.3311720000002</v>
      </c>
      <c r="BJ358" s="30">
        <v>968.02735400000006</v>
      </c>
      <c r="BK358" s="30">
        <v>906.583394</v>
      </c>
      <c r="BL358" s="30">
        <v>2162.9982860000005</v>
      </c>
      <c r="BM358" s="30"/>
      <c r="BN358" s="30">
        <v>592.56417099999999</v>
      </c>
      <c r="BO358" s="30">
        <v>4784.7201290000003</v>
      </c>
      <c r="BP358" s="30">
        <v>6281.0194250000004</v>
      </c>
      <c r="BQ358" s="30">
        <v>6452.9861339999998</v>
      </c>
      <c r="BR358" s="30">
        <v>5579.3392370000001</v>
      </c>
      <c r="BS358" s="30"/>
      <c r="BT358" s="31">
        <v>433.71931299999994</v>
      </c>
      <c r="BU358" s="31">
        <v>111.779291</v>
      </c>
      <c r="BV358" s="31">
        <v>69.00575400000001</v>
      </c>
      <c r="BW358" s="31">
        <v>63.677459000000006</v>
      </c>
      <c r="BX358" s="27">
        <v>1616.45559</v>
      </c>
      <c r="BZ358" s="27">
        <v>3327.2566900000002</v>
      </c>
      <c r="CB358" s="27">
        <v>1123.4907150000001</v>
      </c>
      <c r="CD358" s="27">
        <v>2284.3420349999997</v>
      </c>
      <c r="CE358" s="27">
        <v>2351.1845929999999</v>
      </c>
      <c r="CF358" s="27">
        <v>2345.7558100000001</v>
      </c>
      <c r="CG358" s="27">
        <v>1123.4907150000001</v>
      </c>
      <c r="CI358" s="27">
        <v>3140.1578570000001</v>
      </c>
      <c r="CJ358" s="27">
        <v>2818.8084570000001</v>
      </c>
      <c r="CK358" s="27">
        <v>2818.8084570000001</v>
      </c>
      <c r="CL358" s="27">
        <v>1616.45559</v>
      </c>
    </row>
    <row r="359" spans="1:90" ht="16.5" customHeight="1" x14ac:dyDescent="0.25">
      <c r="A359" s="50"/>
      <c r="B359" s="27" t="s">
        <v>424</v>
      </c>
      <c r="C359" s="51" t="s">
        <v>79</v>
      </c>
      <c r="D359" s="52" t="s">
        <v>34</v>
      </c>
      <c r="E359" s="53" t="s">
        <v>58</v>
      </c>
      <c r="F359" s="53"/>
      <c r="G359" s="53">
        <v>44.766575000000003</v>
      </c>
      <c r="H359" s="53"/>
      <c r="I359" s="28" t="s">
        <v>58</v>
      </c>
      <c r="J359" s="47" t="s">
        <v>58</v>
      </c>
      <c r="K359" s="53" t="s">
        <v>58</v>
      </c>
      <c r="L359" s="53" t="s">
        <v>58</v>
      </c>
      <c r="M359" s="53">
        <v>4.089245</v>
      </c>
      <c r="N359" s="53" t="s">
        <v>58</v>
      </c>
      <c r="O359" s="28" t="s">
        <v>58</v>
      </c>
      <c r="P359" s="47" t="s">
        <v>58</v>
      </c>
      <c r="Q359" s="53" t="s">
        <v>58</v>
      </c>
      <c r="R359" s="53" t="s">
        <v>58</v>
      </c>
      <c r="S359" s="53">
        <v>1.4864809999999999</v>
      </c>
      <c r="T359" s="53" t="s">
        <v>58</v>
      </c>
      <c r="U359" s="28" t="s">
        <v>58</v>
      </c>
      <c r="V359" s="29" t="s">
        <v>58</v>
      </c>
      <c r="W359" s="27"/>
      <c r="X359" s="27" t="s">
        <v>81</v>
      </c>
      <c r="Y359" s="27"/>
      <c r="Z359" s="27"/>
      <c r="AA359" s="30">
        <v>3307.9949999999999</v>
      </c>
      <c r="AB359" s="31"/>
      <c r="AC359" s="31"/>
      <c r="AD359" s="31">
        <v>38.831866000000005</v>
      </c>
      <c r="AE359" s="31"/>
      <c r="AF359" s="31"/>
      <c r="AG359" s="31"/>
      <c r="AH359" s="31"/>
      <c r="AI359" s="31">
        <v>11.564299</v>
      </c>
      <c r="AJ359" s="31">
        <v>17.015458999999993</v>
      </c>
      <c r="AK359" s="31"/>
      <c r="AL359" s="31"/>
      <c r="AM359" s="31"/>
      <c r="AN359" s="31"/>
      <c r="AO359" s="31"/>
      <c r="AP359" s="31">
        <v>1.067334</v>
      </c>
      <c r="AQ359" s="31">
        <v>8.8903929999999995</v>
      </c>
      <c r="AR359" s="31"/>
      <c r="AS359" s="31"/>
      <c r="AT359" s="31"/>
      <c r="AU359" s="31"/>
      <c r="AV359" s="31"/>
      <c r="AW359" s="31">
        <v>4.089245</v>
      </c>
      <c r="AX359" s="31">
        <v>11.472488</v>
      </c>
      <c r="AY359" s="31"/>
      <c r="AZ359" s="31"/>
      <c r="BA359" s="31"/>
      <c r="BB359" s="31"/>
      <c r="BC359" s="31"/>
      <c r="BD359" s="31">
        <v>1.4864809999999999</v>
      </c>
      <c r="BE359" s="31">
        <v>5.0663459999999993</v>
      </c>
      <c r="BF359" s="31"/>
      <c r="BG359" s="31"/>
      <c r="BH359" s="30"/>
      <c r="BI359" s="30"/>
      <c r="BJ359" s="30">
        <v>5.5955399999999997</v>
      </c>
      <c r="BK359" s="30">
        <v>2.3952050000000007</v>
      </c>
      <c r="BL359" s="30">
        <v>-41.341918</v>
      </c>
      <c r="BM359" s="30"/>
      <c r="BN359" s="30"/>
      <c r="BO359" s="30"/>
      <c r="BP359" s="30">
        <v>98.845737999999997</v>
      </c>
      <c r="BQ359" s="30">
        <v>103.959217</v>
      </c>
      <c r="BR359" s="30">
        <v>171.024676</v>
      </c>
      <c r="BS359" s="30"/>
      <c r="BT359" s="31">
        <v>71.204599999999999</v>
      </c>
      <c r="BU359" s="31"/>
      <c r="BV359" s="31"/>
      <c r="BW359" s="31"/>
      <c r="BZ359" s="27">
        <v>44.072898000000002</v>
      </c>
      <c r="CD359" s="27">
        <v>26.971748000000002</v>
      </c>
      <c r="CE359" s="27">
        <v>25.491185999999999</v>
      </c>
      <c r="CF359" s="27">
        <v>93.006343000000001</v>
      </c>
      <c r="CI359" s="27">
        <v>45.932214000000002</v>
      </c>
      <c r="CJ359" s="27">
        <v>108.859635</v>
      </c>
      <c r="CK359" s="27">
        <v>108.859635</v>
      </c>
    </row>
    <row r="360" spans="1:90" ht="16.5" customHeight="1" x14ac:dyDescent="0.25">
      <c r="A360" s="50"/>
      <c r="B360" s="27" t="s">
        <v>425</v>
      </c>
      <c r="C360" s="51" t="s">
        <v>79</v>
      </c>
      <c r="D360" s="52" t="s">
        <v>34</v>
      </c>
      <c r="E360" s="53" t="s">
        <v>58</v>
      </c>
      <c r="F360" s="53"/>
      <c r="G360" s="53">
        <v>55.657452999999997</v>
      </c>
      <c r="H360" s="53">
        <v>82.774698999999998</v>
      </c>
      <c r="I360" s="28" t="s">
        <v>58</v>
      </c>
      <c r="J360" s="47" t="s">
        <v>58</v>
      </c>
      <c r="K360" s="53" t="s">
        <v>58</v>
      </c>
      <c r="L360" s="53" t="s">
        <v>58</v>
      </c>
      <c r="M360" s="53">
        <v>16.25534</v>
      </c>
      <c r="N360" s="53">
        <v>18.146051</v>
      </c>
      <c r="O360" s="28" t="s">
        <v>58</v>
      </c>
      <c r="P360" s="47" t="s">
        <v>58</v>
      </c>
      <c r="Q360" s="53" t="s">
        <v>58</v>
      </c>
      <c r="R360" s="53" t="s">
        <v>58</v>
      </c>
      <c r="S360" s="53">
        <v>6.165292</v>
      </c>
      <c r="T360" s="53">
        <v>14.005179</v>
      </c>
      <c r="U360" s="28" t="s">
        <v>58</v>
      </c>
      <c r="V360" s="29" t="s">
        <v>58</v>
      </c>
      <c r="W360" s="27"/>
      <c r="X360" s="27" t="s">
        <v>81</v>
      </c>
      <c r="Y360" s="27"/>
      <c r="Z360" s="27"/>
      <c r="AA360" s="30">
        <v>695.2</v>
      </c>
      <c r="AB360" s="31"/>
      <c r="AC360" s="31">
        <v>117.71945100000001</v>
      </c>
      <c r="AD360" s="31">
        <v>109.92591800000002</v>
      </c>
      <c r="AE360" s="31">
        <v>134.19056800000001</v>
      </c>
      <c r="AF360" s="31"/>
      <c r="AG360" s="31">
        <v>22.655062000000001</v>
      </c>
      <c r="AH360" s="31"/>
      <c r="AI360" s="31">
        <v>17.977616999999999</v>
      </c>
      <c r="AJ360" s="31">
        <v>34.489282000000003</v>
      </c>
      <c r="AK360" s="31">
        <v>34.230065000000003</v>
      </c>
      <c r="AL360" s="31">
        <v>19.962327999999999</v>
      </c>
      <c r="AM360" s="31"/>
      <c r="AN360" s="31">
        <v>18.609279999999998</v>
      </c>
      <c r="AO360" s="31"/>
      <c r="AP360" s="31">
        <v>14.615751999999999</v>
      </c>
      <c r="AQ360" s="31">
        <v>30.544674999999994</v>
      </c>
      <c r="AR360" s="31">
        <v>30.652172</v>
      </c>
      <c r="AS360" s="31">
        <v>17.589634</v>
      </c>
      <c r="AT360" s="31"/>
      <c r="AU360" s="31">
        <v>19.187429999999999</v>
      </c>
      <c r="AV360" s="31"/>
      <c r="AW360" s="31">
        <v>16.25534</v>
      </c>
      <c r="AX360" s="31">
        <v>30.580496999999994</v>
      </c>
      <c r="AY360" s="31">
        <v>32.195923000000001</v>
      </c>
      <c r="AZ360" s="31">
        <v>18.146051</v>
      </c>
      <c r="BA360" s="31"/>
      <c r="BB360" s="31">
        <v>14.716949</v>
      </c>
      <c r="BC360" s="31"/>
      <c r="BD360" s="31">
        <v>6.165292</v>
      </c>
      <c r="BE360" s="31">
        <v>16.398311</v>
      </c>
      <c r="BF360" s="31">
        <v>17.459015000000001</v>
      </c>
      <c r="BG360" s="31">
        <v>14.005179</v>
      </c>
      <c r="BH360" s="30">
        <v>42.237784999999995</v>
      </c>
      <c r="BI360" s="30">
        <v>-3.0202170000000006</v>
      </c>
      <c r="BJ360" s="30">
        <v>246.73758000000001</v>
      </c>
      <c r="BK360" s="30">
        <v>215.37069500000001</v>
      </c>
      <c r="BL360" s="30">
        <v>203.49251100000001</v>
      </c>
      <c r="BM360" s="30"/>
      <c r="BN360" s="30">
        <v>37.129458999999997</v>
      </c>
      <c r="BO360" s="30">
        <v>128.91562500000001</v>
      </c>
      <c r="BP360" s="30">
        <v>146.360264</v>
      </c>
      <c r="BQ360" s="30">
        <v>208.11878999999999</v>
      </c>
      <c r="BR360" s="30">
        <v>211.86847399999999</v>
      </c>
      <c r="BS360" s="30"/>
      <c r="BT360" s="31">
        <v>75.304770000000005</v>
      </c>
      <c r="BU360" s="31">
        <v>1.5820769999999997</v>
      </c>
      <c r="BV360" s="31">
        <v>2.8987030000000003</v>
      </c>
      <c r="BW360" s="31">
        <v>0.60698800000000008</v>
      </c>
      <c r="BX360" s="27">
        <v>27.036283999999998</v>
      </c>
      <c r="BZ360" s="27">
        <v>81.963849999999994</v>
      </c>
      <c r="CB360" s="27">
        <v>14.704651</v>
      </c>
      <c r="CD360" s="27">
        <v>54.027797</v>
      </c>
      <c r="CE360" s="27">
        <v>48.574275</v>
      </c>
      <c r="CF360" s="27">
        <v>32.023637999999998</v>
      </c>
      <c r="CG360" s="27">
        <v>14.704651</v>
      </c>
      <c r="CI360" s="27">
        <v>97.177810999999991</v>
      </c>
      <c r="CJ360" s="27">
        <v>57.650130000000004</v>
      </c>
      <c r="CK360" s="27">
        <v>57.650130000000004</v>
      </c>
      <c r="CL360" s="27">
        <v>27.036283999999998</v>
      </c>
    </row>
    <row r="361" spans="1:90" ht="16.5" customHeight="1" x14ac:dyDescent="0.25">
      <c r="A361" s="50"/>
      <c r="B361" s="27" t="s">
        <v>111</v>
      </c>
      <c r="C361" s="51">
        <v>0</v>
      </c>
      <c r="D361" s="52" t="s">
        <v>34</v>
      </c>
      <c r="E361" s="53">
        <v>308.84199411502556</v>
      </c>
      <c r="F361" s="53"/>
      <c r="G361" s="53">
        <v>272.07046700000001</v>
      </c>
      <c r="H361" s="53">
        <v>156.95487</v>
      </c>
      <c r="I361" s="28" t="s">
        <v>58</v>
      </c>
      <c r="J361" s="47" t="s">
        <v>58</v>
      </c>
      <c r="K361" s="53">
        <v>107.41833397314704</v>
      </c>
      <c r="L361" s="53" t="s">
        <v>58</v>
      </c>
      <c r="M361" s="53">
        <v>101.01356299999998</v>
      </c>
      <c r="N361" s="53">
        <v>57.813431999999999</v>
      </c>
      <c r="O361" s="28" t="s">
        <v>58</v>
      </c>
      <c r="P361" s="47" t="s">
        <v>58</v>
      </c>
      <c r="Q361" s="53">
        <v>83</v>
      </c>
      <c r="R361" s="53" t="s">
        <v>58</v>
      </c>
      <c r="S361" s="53">
        <v>75.714341000000005</v>
      </c>
      <c r="T361" s="53">
        <v>73.752909000000002</v>
      </c>
      <c r="U361" s="28" t="s">
        <v>58</v>
      </c>
      <c r="V361" s="29" t="s">
        <v>58</v>
      </c>
      <c r="W361" s="27"/>
      <c r="X361" s="27" t="s">
        <v>81</v>
      </c>
      <c r="Y361" s="27"/>
      <c r="Z361" s="27"/>
      <c r="AA361" s="30">
        <v>2424</v>
      </c>
      <c r="AB361" s="31"/>
      <c r="AC361" s="31">
        <v>304.84197499999999</v>
      </c>
      <c r="AD361" s="31">
        <v>226.14515699999998</v>
      </c>
      <c r="AE361" s="31">
        <v>188.68241599999999</v>
      </c>
      <c r="AF361" s="31"/>
      <c r="AG361" s="31">
        <v>122.494134</v>
      </c>
      <c r="AH361" s="31"/>
      <c r="AI361" s="31">
        <v>111.24647899999999</v>
      </c>
      <c r="AJ361" s="31">
        <v>99.743718999999999</v>
      </c>
      <c r="AK361" s="31">
        <v>82.804733999999996</v>
      </c>
      <c r="AL361" s="31">
        <v>60.62209</v>
      </c>
      <c r="AM361" s="31"/>
      <c r="AN361" s="31">
        <v>116.001824</v>
      </c>
      <c r="AO361" s="31"/>
      <c r="AP361" s="31">
        <v>100.51904299999998</v>
      </c>
      <c r="AQ361" s="31">
        <v>93.542268000000035</v>
      </c>
      <c r="AR361" s="31">
        <v>77.955718000000005</v>
      </c>
      <c r="AS361" s="31">
        <v>57.504716999999999</v>
      </c>
      <c r="AT361" s="31"/>
      <c r="AU361" s="31">
        <v>116.75189899999999</v>
      </c>
      <c r="AV361" s="31"/>
      <c r="AW361" s="31">
        <v>101.01356299999998</v>
      </c>
      <c r="AX361" s="31">
        <v>93.750979000000029</v>
      </c>
      <c r="AY361" s="31">
        <v>78.17289199999999</v>
      </c>
      <c r="AZ361" s="31">
        <v>57.813431999999999</v>
      </c>
      <c r="BA361" s="31"/>
      <c r="BB361" s="31">
        <v>114.36179900000002</v>
      </c>
      <c r="BC361" s="31"/>
      <c r="BD361" s="31">
        <v>75.714341000000005</v>
      </c>
      <c r="BE361" s="31">
        <v>138.81410399999999</v>
      </c>
      <c r="BF361" s="31">
        <v>56.450021999999997</v>
      </c>
      <c r="BG361" s="31">
        <v>73.752909000000002</v>
      </c>
      <c r="BH361" s="30">
        <v>-23.885029000000003</v>
      </c>
      <c r="BI361" s="30">
        <v>87.58602999999998</v>
      </c>
      <c r="BJ361" s="30">
        <v>60.840266999999997</v>
      </c>
      <c r="BK361" s="30">
        <v>45.872683999999992</v>
      </c>
      <c r="BL361" s="30">
        <v>68.770037000000002</v>
      </c>
      <c r="BM361" s="30"/>
      <c r="BN361" s="30">
        <v>250.62450100000001</v>
      </c>
      <c r="BO361" s="30">
        <v>449.78468900000001</v>
      </c>
      <c r="BP361" s="30">
        <v>506.12754999999999</v>
      </c>
      <c r="BQ361" s="30">
        <v>664.49621999999999</v>
      </c>
      <c r="BR361" s="30">
        <v>732.676016</v>
      </c>
      <c r="BS361" s="30"/>
      <c r="BT361" s="31">
        <v>114.27197400000003</v>
      </c>
      <c r="BU361" s="31">
        <v>37.884388000000008</v>
      </c>
      <c r="BV361" s="31">
        <v>21.308847999999998</v>
      </c>
      <c r="BW361" s="31">
        <v>15.287057000000004</v>
      </c>
      <c r="BX361" s="27">
        <v>188.26226600000004</v>
      </c>
      <c r="BZ361" s="27">
        <v>288.67577</v>
      </c>
      <c r="CB361" s="27">
        <v>191.93549400000003</v>
      </c>
      <c r="CD361" s="27">
        <v>344.73137599999995</v>
      </c>
      <c r="CE361" s="27">
        <v>309.625925</v>
      </c>
      <c r="CF361" s="27">
        <v>219.710149</v>
      </c>
      <c r="CG361" s="27">
        <v>191.93549400000003</v>
      </c>
      <c r="CI361" s="27">
        <v>330.75086600000003</v>
      </c>
      <c r="CJ361" s="27">
        <v>228.55077000000003</v>
      </c>
      <c r="CK361" s="27">
        <v>228.55077000000003</v>
      </c>
      <c r="CL361" s="27">
        <v>188.26226600000004</v>
      </c>
    </row>
    <row r="362" spans="1:90" ht="16.5" customHeight="1" x14ac:dyDescent="0.25">
      <c r="A362" s="50"/>
      <c r="B362" s="27" t="s">
        <v>426</v>
      </c>
      <c r="C362" s="51" t="s">
        <v>79</v>
      </c>
      <c r="D362" s="52" t="s">
        <v>34</v>
      </c>
      <c r="E362" s="53" t="s">
        <v>58</v>
      </c>
      <c r="F362" s="53"/>
      <c r="G362" s="53">
        <v>0</v>
      </c>
      <c r="H362" s="53">
        <v>0</v>
      </c>
      <c r="I362" s="28" t="s">
        <v>58</v>
      </c>
      <c r="J362" s="47" t="s">
        <v>58</v>
      </c>
      <c r="K362" s="53" t="s">
        <v>58</v>
      </c>
      <c r="L362" s="53" t="s">
        <v>58</v>
      </c>
      <c r="M362" s="53">
        <v>178.79146700000001</v>
      </c>
      <c r="N362" s="53">
        <v>55.444161999999999</v>
      </c>
      <c r="O362" s="28" t="s">
        <v>58</v>
      </c>
      <c r="P362" s="47" t="s">
        <v>58</v>
      </c>
      <c r="Q362" s="53" t="s">
        <v>58</v>
      </c>
      <c r="R362" s="53" t="s">
        <v>58</v>
      </c>
      <c r="S362" s="53">
        <v>162.96838500000001</v>
      </c>
      <c r="T362" s="53">
        <v>41.993707999999998</v>
      </c>
      <c r="U362" s="28" t="s">
        <v>58</v>
      </c>
      <c r="V362" s="29" t="s">
        <v>58</v>
      </c>
      <c r="W362" s="27"/>
      <c r="X362" s="27" t="s">
        <v>81</v>
      </c>
      <c r="Y362" s="27"/>
      <c r="Z362" s="27"/>
      <c r="AA362" s="30">
        <v>2753.2241880000001</v>
      </c>
      <c r="AB362" s="31"/>
      <c r="AC362" s="31">
        <v>0</v>
      </c>
      <c r="AD362" s="31">
        <v>0</v>
      </c>
      <c r="AE362" s="31">
        <v>0</v>
      </c>
      <c r="AF362" s="31"/>
      <c r="AG362" s="31">
        <v>182.92658</v>
      </c>
      <c r="AH362" s="31"/>
      <c r="AI362" s="31">
        <v>299.79474900000002</v>
      </c>
      <c r="AJ362" s="31">
        <v>253.07440300000007</v>
      </c>
      <c r="AK362" s="31">
        <v>133.20567700000001</v>
      </c>
      <c r="AL362" s="31">
        <v>113.400327</v>
      </c>
      <c r="AM362" s="31"/>
      <c r="AN362" s="31">
        <v>78.517043000000001</v>
      </c>
      <c r="AO362" s="31"/>
      <c r="AP362" s="31">
        <v>175.37572900000001</v>
      </c>
      <c r="AQ362" s="31">
        <v>134.54922099999999</v>
      </c>
      <c r="AR362" s="31">
        <v>56.116982</v>
      </c>
      <c r="AS362" s="31">
        <v>53.406661999999997</v>
      </c>
      <c r="AT362" s="31"/>
      <c r="AU362" s="31">
        <v>82.124290000000002</v>
      </c>
      <c r="AV362" s="31"/>
      <c r="AW362" s="31">
        <v>178.79146700000001</v>
      </c>
      <c r="AX362" s="31">
        <v>142.84541499999997</v>
      </c>
      <c r="AY362" s="31">
        <v>60.481339000000006</v>
      </c>
      <c r="AZ362" s="31">
        <v>55.444161999999999</v>
      </c>
      <c r="BA362" s="31"/>
      <c r="BB362" s="31">
        <v>70.176643999999996</v>
      </c>
      <c r="BC362" s="31"/>
      <c r="BD362" s="31">
        <v>162.96838500000001</v>
      </c>
      <c r="BE362" s="31">
        <v>136.858316</v>
      </c>
      <c r="BF362" s="31">
        <v>56.988278999999999</v>
      </c>
      <c r="BG362" s="31">
        <v>41.993707999999998</v>
      </c>
      <c r="BH362" s="30">
        <v>-275.04063000000002</v>
      </c>
      <c r="BI362" s="30">
        <v>-164.69190599999999</v>
      </c>
      <c r="BJ362" s="30">
        <v>-233.40952700000003</v>
      </c>
      <c r="BK362" s="30">
        <v>-347.01546899999994</v>
      </c>
      <c r="BL362" s="30">
        <v>-565.05127900000014</v>
      </c>
      <c r="BM362" s="30"/>
      <c r="BN362" s="30">
        <v>125.447619</v>
      </c>
      <c r="BO362" s="30">
        <v>236.54130799999999</v>
      </c>
      <c r="BP362" s="30">
        <v>289.53184800000002</v>
      </c>
      <c r="BQ362" s="30">
        <v>440.45501999999999</v>
      </c>
      <c r="BR362" s="30">
        <v>583.32910300000003</v>
      </c>
      <c r="BS362" s="30"/>
      <c r="BT362" s="31">
        <v>0</v>
      </c>
      <c r="BU362" s="31">
        <v>-2.1574100000000005</v>
      </c>
      <c r="BV362" s="31">
        <v>22.702062000000005</v>
      </c>
      <c r="BW362" s="31">
        <v>20.728968000000002</v>
      </c>
      <c r="BX362" s="27">
        <v>131.52926200000002</v>
      </c>
      <c r="BZ362" s="27">
        <v>285.45104400000002</v>
      </c>
      <c r="CB362" s="27">
        <v>101.34192400000001</v>
      </c>
      <c r="CD362" s="27">
        <v>398.80868800000002</v>
      </c>
      <c r="CE362" s="27">
        <v>264.02323899999999</v>
      </c>
      <c r="CF362" s="27">
        <v>148.55943600000001</v>
      </c>
      <c r="CG362" s="27">
        <v>101.34192400000001</v>
      </c>
      <c r="CI362" s="27">
        <v>437.56238300000001</v>
      </c>
      <c r="CJ362" s="27">
        <v>194.16801100000001</v>
      </c>
      <c r="CK362" s="27">
        <v>194.16801100000001</v>
      </c>
      <c r="CL362" s="27">
        <v>131.52926200000002</v>
      </c>
    </row>
    <row r="363" spans="1:90" ht="16.5" customHeight="1" x14ac:dyDescent="0.25">
      <c r="A363" s="50"/>
      <c r="B363" s="27" t="s">
        <v>427</v>
      </c>
      <c r="C363" s="51" t="s">
        <v>79</v>
      </c>
      <c r="D363" s="52" t="s">
        <v>34</v>
      </c>
      <c r="E363" s="53" t="s">
        <v>58</v>
      </c>
      <c r="F363" s="53"/>
      <c r="G363" s="53">
        <v>42.327989000000002</v>
      </c>
      <c r="H363" s="53">
        <v>57.812010000000001</v>
      </c>
      <c r="I363" s="28" t="s">
        <v>58</v>
      </c>
      <c r="J363" s="47" t="s">
        <v>58</v>
      </c>
      <c r="K363" s="53" t="s">
        <v>58</v>
      </c>
      <c r="L363" s="53" t="s">
        <v>58</v>
      </c>
      <c r="M363" s="53">
        <v>5.7416850000000004</v>
      </c>
      <c r="N363" s="53">
        <v>21.571106</v>
      </c>
      <c r="O363" s="28" t="s">
        <v>58</v>
      </c>
      <c r="P363" s="47" t="s">
        <v>58</v>
      </c>
      <c r="Q363" s="53" t="s">
        <v>58</v>
      </c>
      <c r="R363" s="53" t="s">
        <v>58</v>
      </c>
      <c r="S363" s="53">
        <v>2.4456419999999999</v>
      </c>
      <c r="T363" s="53">
        <v>9.5070639999999997</v>
      </c>
      <c r="U363" s="28" t="s">
        <v>58</v>
      </c>
      <c r="V363" s="29" t="s">
        <v>58</v>
      </c>
      <c r="W363" s="27"/>
      <c r="X363" s="27" t="s">
        <v>81</v>
      </c>
      <c r="Y363" s="27"/>
      <c r="Z363" s="27"/>
      <c r="AA363" s="30">
        <v>1388.4180722999999</v>
      </c>
      <c r="AB363" s="31"/>
      <c r="AC363" s="31">
        <v>104.93764400000001</v>
      </c>
      <c r="AD363" s="31">
        <v>55.098174</v>
      </c>
      <c r="AE363" s="31">
        <v>55.388001000000003</v>
      </c>
      <c r="AF363" s="31"/>
      <c r="AG363" s="31">
        <v>44.539847999999999</v>
      </c>
      <c r="AH363" s="31"/>
      <c r="AI363" s="31">
        <v>11.402606</v>
      </c>
      <c r="AJ363" s="31">
        <v>11.695664999999998</v>
      </c>
      <c r="AK363" s="31">
        <v>7.6602009999999998</v>
      </c>
      <c r="AL363" s="31">
        <v>25.40579</v>
      </c>
      <c r="AM363" s="31"/>
      <c r="AN363" s="31">
        <v>36.828161000000001</v>
      </c>
      <c r="AO363" s="31"/>
      <c r="AP363" s="31">
        <v>4.120749</v>
      </c>
      <c r="AQ363" s="31">
        <v>3.8329650000000015</v>
      </c>
      <c r="AR363" s="31">
        <v>2.3778809999999999</v>
      </c>
      <c r="AS363" s="31">
        <v>21.342199999999998</v>
      </c>
      <c r="AT363" s="31"/>
      <c r="AU363" s="31">
        <v>37.330691999999999</v>
      </c>
      <c r="AV363" s="31"/>
      <c r="AW363" s="31">
        <v>5.7416850000000004</v>
      </c>
      <c r="AX363" s="31">
        <v>5.4040510000000017</v>
      </c>
      <c r="AY363" s="31">
        <v>2.9903239999999949</v>
      </c>
      <c r="AZ363" s="31">
        <v>21.571106</v>
      </c>
      <c r="BA363" s="31"/>
      <c r="BB363" s="31">
        <v>20.978200999999999</v>
      </c>
      <c r="BC363" s="31"/>
      <c r="BD363" s="31">
        <v>2.4456419999999999</v>
      </c>
      <c r="BE363" s="31">
        <v>244.22617400000001</v>
      </c>
      <c r="BF363" s="31">
        <v>13.240456999999999</v>
      </c>
      <c r="BG363" s="31">
        <v>9.5070639999999997</v>
      </c>
      <c r="BH363" s="30">
        <v>-32.774211000000001</v>
      </c>
      <c r="BI363" s="30">
        <v>-56.299819999999997</v>
      </c>
      <c r="BJ363" s="30">
        <v>-83.511010999999996</v>
      </c>
      <c r="BK363" s="30">
        <v>-12.611086</v>
      </c>
      <c r="BL363" s="30">
        <v>-10.203825999999992</v>
      </c>
      <c r="BM363" s="30"/>
      <c r="BN363" s="30">
        <v>215.92350200000001</v>
      </c>
      <c r="BO363" s="30">
        <v>304.73088300000001</v>
      </c>
      <c r="BP363" s="30">
        <v>325.59723600000001</v>
      </c>
      <c r="BQ363" s="30">
        <v>711.43465300000003</v>
      </c>
      <c r="BR363" s="30">
        <v>714.66433900000004</v>
      </c>
      <c r="BS363" s="30"/>
      <c r="BT363" s="31">
        <v>43.468351999999996</v>
      </c>
      <c r="BU363" s="31">
        <v>0.67865400000000009</v>
      </c>
      <c r="BV363" s="31">
        <v>3.2050819999999995</v>
      </c>
      <c r="BW363" s="31">
        <v>0.28047599999999928</v>
      </c>
      <c r="BX363" s="27">
        <v>52.135908000000001</v>
      </c>
      <c r="BZ363" s="27">
        <v>45.725066999999996</v>
      </c>
      <c r="CB363" s="27">
        <v>38.265782000000002</v>
      </c>
      <c r="CD363" s="27">
        <v>269.41933700000004</v>
      </c>
      <c r="CE363" s="27">
        <v>278.44483200000002</v>
      </c>
      <c r="CF363" s="27">
        <v>49.702553999999999</v>
      </c>
      <c r="CG363" s="27">
        <v>38.265782000000002</v>
      </c>
      <c r="CI363" s="27">
        <v>35.707166000000001</v>
      </c>
      <c r="CJ363" s="27">
        <v>54.447577999999993</v>
      </c>
      <c r="CK363" s="27">
        <v>54.447577999999993</v>
      </c>
      <c r="CL363" s="27">
        <v>52.135908000000001</v>
      </c>
    </row>
    <row r="364" spans="1:90" ht="16.5" customHeight="1" x14ac:dyDescent="0.25">
      <c r="A364" s="50"/>
      <c r="B364" s="27" t="s">
        <v>112</v>
      </c>
      <c r="C364" s="51">
        <v>0</v>
      </c>
      <c r="D364" s="52" t="s">
        <v>34</v>
      </c>
      <c r="E364" s="53">
        <v>0</v>
      </c>
      <c r="F364" s="53"/>
      <c r="G364" s="53">
        <v>3992.3271860000004</v>
      </c>
      <c r="H364" s="53">
        <v>3051.6465480000002</v>
      </c>
      <c r="I364" s="28" t="s">
        <v>58</v>
      </c>
      <c r="J364" s="47" t="s">
        <v>58</v>
      </c>
      <c r="K364" s="53">
        <v>0</v>
      </c>
      <c r="L364" s="53" t="s">
        <v>58</v>
      </c>
      <c r="M364" s="53">
        <v>1300.6142719999998</v>
      </c>
      <c r="N364" s="53">
        <v>920.94864800000005</v>
      </c>
      <c r="O364" s="28" t="s">
        <v>58</v>
      </c>
      <c r="P364" s="47" t="s">
        <v>58</v>
      </c>
      <c r="Q364" s="53">
        <v>0</v>
      </c>
      <c r="R364" s="53" t="s">
        <v>58</v>
      </c>
      <c r="S364" s="53">
        <v>1017.059709</v>
      </c>
      <c r="T364" s="53">
        <v>660.23391100000003</v>
      </c>
      <c r="U364" s="28" t="s">
        <v>58</v>
      </c>
      <c r="V364" s="29" t="s">
        <v>58</v>
      </c>
      <c r="W364" s="27"/>
      <c r="X364" s="27" t="s">
        <v>81</v>
      </c>
      <c r="Y364" s="27"/>
      <c r="Z364" s="27"/>
      <c r="AA364" s="30">
        <v>63672.659910900002</v>
      </c>
      <c r="AB364" s="31"/>
      <c r="AC364" s="31">
        <v>4709.3968230000009</v>
      </c>
      <c r="AD364" s="31">
        <v>4520.7322340000001</v>
      </c>
      <c r="AE364" s="31">
        <v>3476.5484919999999</v>
      </c>
      <c r="AF364" s="31"/>
      <c r="AG364" s="31">
        <v>1316.979826</v>
      </c>
      <c r="AH364" s="31"/>
      <c r="AI364" s="31">
        <v>1406.906665</v>
      </c>
      <c r="AJ364" s="31">
        <v>1428.2818010000005</v>
      </c>
      <c r="AK364" s="31">
        <v>962.49738000000002</v>
      </c>
      <c r="AL364" s="31">
        <v>971.92697899999996</v>
      </c>
      <c r="AM364" s="31"/>
      <c r="AN364" s="31">
        <v>1101.7890010000001</v>
      </c>
      <c r="AO364" s="31"/>
      <c r="AP364" s="31">
        <v>1231.6902009999999</v>
      </c>
      <c r="AQ364" s="31">
        <v>1221.6295069999999</v>
      </c>
      <c r="AR364" s="31">
        <v>831.42761099999996</v>
      </c>
      <c r="AS364" s="31">
        <v>855.86308099999997</v>
      </c>
      <c r="AT364" s="31"/>
      <c r="AU364" s="31">
        <v>1218.5926960000002</v>
      </c>
      <c r="AV364" s="31"/>
      <c r="AW364" s="31">
        <v>1300.6142719999998</v>
      </c>
      <c r="AX364" s="31">
        <v>1293.9384679999998</v>
      </c>
      <c r="AY364" s="31">
        <v>876.57387499999982</v>
      </c>
      <c r="AZ364" s="31">
        <v>920.94864800000005</v>
      </c>
      <c r="BA364" s="31"/>
      <c r="BB364" s="31">
        <v>882.63921600000003</v>
      </c>
      <c r="BC364" s="31"/>
      <c r="BD364" s="31">
        <v>1017.059709</v>
      </c>
      <c r="BE364" s="31">
        <v>2928.4271859999999</v>
      </c>
      <c r="BF364" s="31">
        <v>688.94052099999999</v>
      </c>
      <c r="BG364" s="31">
        <v>660.23391100000003</v>
      </c>
      <c r="BH364" s="30">
        <v>179.12628599999994</v>
      </c>
      <c r="BI364" s="30">
        <v>293.59935100000007</v>
      </c>
      <c r="BJ364" s="30">
        <v>-295.75028799999995</v>
      </c>
      <c r="BK364" s="30">
        <v>-1100.6825610000001</v>
      </c>
      <c r="BL364" s="30">
        <v>-1682.640887</v>
      </c>
      <c r="BM364" s="30"/>
      <c r="BN364" s="30">
        <v>2413.8247419999998</v>
      </c>
      <c r="BO364" s="30">
        <v>3822.708376</v>
      </c>
      <c r="BP364" s="30">
        <v>4510.8981009999998</v>
      </c>
      <c r="BQ364" s="30">
        <v>7364.2151080000003</v>
      </c>
      <c r="BR364" s="30">
        <v>8381.3677919999991</v>
      </c>
      <c r="BS364" s="30"/>
      <c r="BT364" s="31">
        <v>1530.3725199999999</v>
      </c>
      <c r="BU364" s="31">
        <v>262.18261899999999</v>
      </c>
      <c r="BV364" s="31">
        <v>226.17559999999997</v>
      </c>
      <c r="BW364" s="31">
        <v>171.51138200000003</v>
      </c>
      <c r="BX364" s="27">
        <v>1796.1115190000005</v>
      </c>
      <c r="BZ364" s="27">
        <v>3389.105039</v>
      </c>
      <c r="CB364" s="27">
        <v>1317.5411329999999</v>
      </c>
      <c r="CD364" s="27">
        <v>5294.6613269999998</v>
      </c>
      <c r="CE364" s="27">
        <v>4500.0069229999999</v>
      </c>
      <c r="CF364" s="27">
        <v>1853.7623980000001</v>
      </c>
      <c r="CG364" s="27">
        <v>1317.5411329999999</v>
      </c>
      <c r="CI364" s="27">
        <v>4392.0752629999997</v>
      </c>
      <c r="CJ364" s="27">
        <v>2410.5027749999999</v>
      </c>
      <c r="CK364" s="27">
        <v>2410.5027749999999</v>
      </c>
      <c r="CL364" s="27">
        <v>1796.1115190000005</v>
      </c>
    </row>
    <row r="365" spans="1:90" ht="16.5" customHeight="1" x14ac:dyDescent="0.25">
      <c r="A365" s="50"/>
      <c r="B365" s="27" t="s">
        <v>428</v>
      </c>
      <c r="C365" s="51" t="s">
        <v>79</v>
      </c>
      <c r="D365" s="52" t="s">
        <v>34</v>
      </c>
      <c r="E365" s="53" t="s">
        <v>58</v>
      </c>
      <c r="F365" s="53"/>
      <c r="G365" s="53">
        <v>105.991721</v>
      </c>
      <c r="H365" s="53">
        <v>53.409484999999997</v>
      </c>
      <c r="I365" s="28" t="s">
        <v>58</v>
      </c>
      <c r="J365" s="47" t="s">
        <v>58</v>
      </c>
      <c r="K365" s="53" t="s">
        <v>58</v>
      </c>
      <c r="L365" s="53" t="s">
        <v>58</v>
      </c>
      <c r="M365" s="53">
        <v>24.727342</v>
      </c>
      <c r="N365" s="53">
        <v>3.514872</v>
      </c>
      <c r="O365" s="28" t="s">
        <v>58</v>
      </c>
      <c r="P365" s="47" t="s">
        <v>58</v>
      </c>
      <c r="Q365" s="53" t="s">
        <v>58</v>
      </c>
      <c r="R365" s="53" t="s">
        <v>58</v>
      </c>
      <c r="S365" s="53">
        <v>26.944025000000003</v>
      </c>
      <c r="T365" s="53">
        <v>5.967028</v>
      </c>
      <c r="U365" s="28" t="s">
        <v>58</v>
      </c>
      <c r="V365" s="29" t="s">
        <v>58</v>
      </c>
      <c r="W365" s="27"/>
      <c r="X365" s="27" t="s">
        <v>81</v>
      </c>
      <c r="Y365" s="27"/>
      <c r="Z365" s="27"/>
      <c r="AA365" s="30">
        <v>443.7</v>
      </c>
      <c r="AB365" s="31"/>
      <c r="AC365" s="31">
        <v>118.14226300000001</v>
      </c>
      <c r="AD365" s="31">
        <v>84.864425000000011</v>
      </c>
      <c r="AE365" s="31">
        <v>72.533136999999996</v>
      </c>
      <c r="AF365" s="31"/>
      <c r="AG365" s="31">
        <v>16.626093999999998</v>
      </c>
      <c r="AH365" s="31"/>
      <c r="AI365" s="31">
        <v>29.173123</v>
      </c>
      <c r="AJ365" s="31">
        <v>14.357119000000001</v>
      </c>
      <c r="AK365" s="31">
        <v>6.7106070000000004</v>
      </c>
      <c r="AL365" s="31">
        <v>6.6085000000000003</v>
      </c>
      <c r="AM365" s="31"/>
      <c r="AN365" s="31">
        <v>8.7156219999999998</v>
      </c>
      <c r="AO365" s="31"/>
      <c r="AP365" s="31">
        <v>22.463151</v>
      </c>
      <c r="AQ365" s="31">
        <v>9.7707200000000007</v>
      </c>
      <c r="AR365" s="31">
        <v>2.1143900000000002</v>
      </c>
      <c r="AS365" s="31">
        <v>2.8257750000000001</v>
      </c>
      <c r="AT365" s="31"/>
      <c r="AU365" s="31">
        <v>10.070924</v>
      </c>
      <c r="AV365" s="31"/>
      <c r="AW365" s="31">
        <v>24.727342</v>
      </c>
      <c r="AX365" s="31">
        <v>9.337803000000001</v>
      </c>
      <c r="AY365" s="31">
        <v>3.3187330000000004</v>
      </c>
      <c r="AZ365" s="31">
        <v>3.514872</v>
      </c>
      <c r="BA365" s="31"/>
      <c r="BB365" s="31">
        <v>10.819380000000001</v>
      </c>
      <c r="BC365" s="31"/>
      <c r="BD365" s="31">
        <v>26.944025000000003</v>
      </c>
      <c r="BE365" s="31">
        <v>9.1940869999999997</v>
      </c>
      <c r="BF365" s="31">
        <v>7.0819340000000004</v>
      </c>
      <c r="BG365" s="31">
        <v>5.967028</v>
      </c>
      <c r="BH365" s="30">
        <v>12.317047000000001</v>
      </c>
      <c r="BI365" s="30">
        <v>-6.6148950000000042</v>
      </c>
      <c r="BJ365" s="30">
        <v>7.7891869999999983</v>
      </c>
      <c r="BK365" s="30">
        <v>29.919009999999986</v>
      </c>
      <c r="BL365" s="30">
        <v>23.803955000000002</v>
      </c>
      <c r="BM365" s="30"/>
      <c r="BN365" s="30">
        <v>47.168224000000002</v>
      </c>
      <c r="BO365" s="30">
        <v>120.637046</v>
      </c>
      <c r="BP365" s="30">
        <v>127.40422</v>
      </c>
      <c r="BQ365" s="30">
        <v>241.844414</v>
      </c>
      <c r="BR365" s="30">
        <v>269.75489499999998</v>
      </c>
      <c r="BS365" s="30"/>
      <c r="BT365" s="31">
        <v>35.827969999999993</v>
      </c>
      <c r="BU365" s="31">
        <v>0.25934100000000004</v>
      </c>
      <c r="BV365" s="31">
        <v>2.0154189999999996</v>
      </c>
      <c r="BW365" s="31">
        <v>2.2892239999999999</v>
      </c>
      <c r="BX365" s="27">
        <v>11.782109999999998</v>
      </c>
      <c r="BZ365" s="27">
        <v>22.727460000000001</v>
      </c>
      <c r="CB365" s="27">
        <v>11.993584999999999</v>
      </c>
      <c r="CD365" s="27">
        <v>49.187072000000008</v>
      </c>
      <c r="CE365" s="27">
        <v>27.095400999999999</v>
      </c>
      <c r="CF365" s="27">
        <v>19.344777999999998</v>
      </c>
      <c r="CG365" s="27">
        <v>11.993584999999999</v>
      </c>
      <c r="CI365" s="27">
        <v>40.89875</v>
      </c>
      <c r="CJ365" s="27">
        <v>14.841502</v>
      </c>
      <c r="CK365" s="27">
        <v>14.841502</v>
      </c>
      <c r="CL365" s="27">
        <v>11.782109999999998</v>
      </c>
    </row>
    <row r="366" spans="1:90" ht="16.5" customHeight="1" x14ac:dyDescent="0.25">
      <c r="A366" s="50"/>
      <c r="B366" s="27" t="s">
        <v>429</v>
      </c>
      <c r="C366" s="51" t="s">
        <v>79</v>
      </c>
      <c r="D366" s="52" t="s">
        <v>34</v>
      </c>
      <c r="E366" s="53" t="s">
        <v>58</v>
      </c>
      <c r="F366" s="53"/>
      <c r="G366" s="53">
        <v>4314.5144689999997</v>
      </c>
      <c r="H366" s="53">
        <v>5827.4507299999996</v>
      </c>
      <c r="I366" s="28" t="s">
        <v>58</v>
      </c>
      <c r="J366" s="47" t="s">
        <v>58</v>
      </c>
      <c r="K366" s="53" t="s">
        <v>58</v>
      </c>
      <c r="L366" s="53" t="s">
        <v>58</v>
      </c>
      <c r="M366" s="53">
        <v>257.452901</v>
      </c>
      <c r="N366" s="53">
        <v>173.82577899999998</v>
      </c>
      <c r="O366" s="28" t="s">
        <v>58</v>
      </c>
      <c r="P366" s="47" t="s">
        <v>58</v>
      </c>
      <c r="Q366" s="53" t="s">
        <v>58</v>
      </c>
      <c r="R366" s="53" t="s">
        <v>58</v>
      </c>
      <c r="S366" s="53">
        <v>211.329565</v>
      </c>
      <c r="T366" s="53">
        <v>187.09432000000001</v>
      </c>
      <c r="U366" s="28" t="s">
        <v>58</v>
      </c>
      <c r="V366" s="29" t="s">
        <v>58</v>
      </c>
      <c r="W366" s="27"/>
      <c r="X366" s="27" t="s">
        <v>81</v>
      </c>
      <c r="Y366" s="27"/>
      <c r="Z366" s="27"/>
      <c r="AA366" s="30">
        <v>14766</v>
      </c>
      <c r="AB366" s="31"/>
      <c r="AC366" s="31">
        <v>9973.1986280000001</v>
      </c>
      <c r="AD366" s="31">
        <v>8767.7978020000046</v>
      </c>
      <c r="AE366" s="31">
        <v>7360.5439909999996</v>
      </c>
      <c r="AF366" s="31"/>
      <c r="AG366" s="31">
        <v>429.80182500000001</v>
      </c>
      <c r="AH366" s="31"/>
      <c r="AI366" s="31">
        <v>433.183268</v>
      </c>
      <c r="AJ366" s="31">
        <v>1025.272637</v>
      </c>
      <c r="AK366" s="31">
        <v>290.24923799999999</v>
      </c>
      <c r="AL366" s="31">
        <v>261.11818399999999</v>
      </c>
      <c r="AM366" s="31"/>
      <c r="AN366" s="31">
        <v>265.51047399999999</v>
      </c>
      <c r="AO366" s="31"/>
      <c r="AP366" s="31">
        <v>244.24361099999999</v>
      </c>
      <c r="AQ366" s="31">
        <v>735.63328000000001</v>
      </c>
      <c r="AR366" s="31">
        <v>194.173181</v>
      </c>
      <c r="AS366" s="31">
        <v>162.11221800000001</v>
      </c>
      <c r="AT366" s="31"/>
      <c r="AU366" s="31">
        <v>286.02736399999998</v>
      </c>
      <c r="AV366" s="31"/>
      <c r="AW366" s="31">
        <v>257.452901</v>
      </c>
      <c r="AX366" s="31">
        <v>748.84076300000004</v>
      </c>
      <c r="AY366" s="31">
        <v>205.73421999999999</v>
      </c>
      <c r="AZ366" s="31">
        <v>173.82577899999998</v>
      </c>
      <c r="BA366" s="31"/>
      <c r="BB366" s="31">
        <v>278.51367900000002</v>
      </c>
      <c r="BC366" s="31"/>
      <c r="BD366" s="31">
        <v>211.329565</v>
      </c>
      <c r="BE366" s="31">
        <v>711.81622400000003</v>
      </c>
      <c r="BF366" s="31">
        <v>130.59740099999999</v>
      </c>
      <c r="BG366" s="31">
        <v>187.09432000000001</v>
      </c>
      <c r="BH366" s="30">
        <v>-215.841677</v>
      </c>
      <c r="BI366" s="30">
        <v>-375.22503599999982</v>
      </c>
      <c r="BJ366" s="30">
        <v>-427.14832600000022</v>
      </c>
      <c r="BK366" s="30">
        <v>-285.86235499999975</v>
      </c>
      <c r="BL366" s="30">
        <v>-143.51787500000046</v>
      </c>
      <c r="BM366" s="30"/>
      <c r="BN366" s="30">
        <v>416.13934999999998</v>
      </c>
      <c r="BO366" s="30">
        <v>1040.948361</v>
      </c>
      <c r="BP366" s="30">
        <v>1174.7364500000001</v>
      </c>
      <c r="BQ366" s="30">
        <v>1887.260145</v>
      </c>
      <c r="BR366" s="30">
        <v>2097.2958699999999</v>
      </c>
      <c r="BS366" s="30"/>
      <c r="BT366" s="31">
        <v>6894.9209110000011</v>
      </c>
      <c r="BU366" s="31">
        <v>85.108871000000008</v>
      </c>
      <c r="BV366" s="31">
        <v>59.675075999999997</v>
      </c>
      <c r="BW366" s="31">
        <v>60.523448999999992</v>
      </c>
      <c r="BX366" s="27">
        <v>675.170569</v>
      </c>
      <c r="BZ366" s="27">
        <v>1240.602347</v>
      </c>
      <c r="CB366" s="27">
        <v>549.30875700000001</v>
      </c>
      <c r="CD366" s="27">
        <v>1240.8375129999999</v>
      </c>
      <c r="CE366" s="27">
        <v>1120.927304</v>
      </c>
      <c r="CF366" s="27">
        <v>628.37805899999989</v>
      </c>
      <c r="CG366" s="27">
        <v>549.30875700000001</v>
      </c>
      <c r="CI366" s="27">
        <v>1385.8536630000001</v>
      </c>
      <c r="CJ366" s="27">
        <v>795.79591799999992</v>
      </c>
      <c r="CK366" s="27">
        <v>795.79591799999992</v>
      </c>
      <c r="CL366" s="27">
        <v>675.170569</v>
      </c>
    </row>
    <row r="367" spans="1:90" ht="16.5" customHeight="1" x14ac:dyDescent="0.25">
      <c r="A367" s="50"/>
      <c r="B367" s="27" t="s">
        <v>430</v>
      </c>
      <c r="C367" s="51" t="s">
        <v>79</v>
      </c>
      <c r="D367" s="52" t="s">
        <v>34</v>
      </c>
      <c r="E367" s="53" t="s">
        <v>58</v>
      </c>
      <c r="F367" s="53"/>
      <c r="G367" s="53">
        <v>16.201129999999999</v>
      </c>
      <c r="H367" s="53">
        <v>66.833460000000002</v>
      </c>
      <c r="I367" s="28" t="s">
        <v>58</v>
      </c>
      <c r="J367" s="47" t="s">
        <v>58</v>
      </c>
      <c r="K367" s="53" t="s">
        <v>58</v>
      </c>
      <c r="L367" s="53" t="s">
        <v>58</v>
      </c>
      <c r="M367" s="53">
        <v>4.0020769999999999</v>
      </c>
      <c r="N367" s="53">
        <v>25.228514000000004</v>
      </c>
      <c r="O367" s="28" t="s">
        <v>58</v>
      </c>
      <c r="P367" s="47" t="s">
        <v>58</v>
      </c>
      <c r="Q367" s="53" t="s">
        <v>58</v>
      </c>
      <c r="R367" s="53" t="s">
        <v>58</v>
      </c>
      <c r="S367" s="53">
        <v>10.110431999999999</v>
      </c>
      <c r="T367" s="53">
        <v>30.278780999999999</v>
      </c>
      <c r="U367" s="28" t="s">
        <v>58</v>
      </c>
      <c r="V367" s="29" t="s">
        <v>58</v>
      </c>
      <c r="W367" s="27"/>
      <c r="X367" s="27" t="s">
        <v>81</v>
      </c>
      <c r="Y367" s="27"/>
      <c r="Z367" s="27"/>
      <c r="AA367" s="30">
        <v>1247.5</v>
      </c>
      <c r="AB367" s="31"/>
      <c r="AC367" s="31">
        <v>79.528831999999994</v>
      </c>
      <c r="AD367" s="31">
        <v>35.927339000000018</v>
      </c>
      <c r="AE367" s="31">
        <v>4.644444</v>
      </c>
      <c r="AF367" s="31"/>
      <c r="AG367" s="31">
        <v>43.004981000000001</v>
      </c>
      <c r="AH367" s="31"/>
      <c r="AI367" s="31">
        <v>9.5471299999999992</v>
      </c>
      <c r="AJ367" s="31">
        <v>20.657339</v>
      </c>
      <c r="AK367" s="31">
        <v>4.644444</v>
      </c>
      <c r="AL367" s="31">
        <v>34.650460000000002</v>
      </c>
      <c r="AM367" s="31"/>
      <c r="AN367" s="31">
        <v>29.684819000000005</v>
      </c>
      <c r="AO367" s="31"/>
      <c r="AP367" s="31">
        <v>3.844198</v>
      </c>
      <c r="AQ367" s="31">
        <v>12.811807999999999</v>
      </c>
      <c r="AR367" s="31">
        <v>0.960812</v>
      </c>
      <c r="AS367" s="31">
        <v>25.101693999999998</v>
      </c>
      <c r="AT367" s="31"/>
      <c r="AU367" s="31">
        <v>29.938249000000006</v>
      </c>
      <c r="AV367" s="31"/>
      <c r="AW367" s="31">
        <v>4.0020769999999999</v>
      </c>
      <c r="AX367" s="31">
        <v>12.933656999999998</v>
      </c>
      <c r="AY367" s="31">
        <v>1.0867989999999972</v>
      </c>
      <c r="AZ367" s="31">
        <v>25.228514000000004</v>
      </c>
      <c r="BA367" s="31"/>
      <c r="BB367" s="31">
        <v>43.237896999999997</v>
      </c>
      <c r="BC367" s="31"/>
      <c r="BD367" s="31">
        <v>10.110431999999999</v>
      </c>
      <c r="BE367" s="31">
        <v>1186.1942300000001</v>
      </c>
      <c r="BF367" s="31">
        <v>20.663055</v>
      </c>
      <c r="BG367" s="31">
        <v>30.278780999999999</v>
      </c>
      <c r="BH367" s="30">
        <v>2.0169619999999995</v>
      </c>
      <c r="BI367" s="30">
        <v>0.18083100000000008</v>
      </c>
      <c r="BJ367" s="30">
        <v>-0.25563799999999992</v>
      </c>
      <c r="BK367" s="30">
        <v>1.0912090000000001</v>
      </c>
      <c r="BL367" s="30">
        <v>-2.4379049999999998</v>
      </c>
      <c r="BM367" s="30"/>
      <c r="BN367" s="30">
        <v>417.45326599999999</v>
      </c>
      <c r="BO367" s="30">
        <v>1049.8010019999999</v>
      </c>
      <c r="BP367" s="30">
        <v>1070.4419130000001</v>
      </c>
      <c r="BQ367" s="30">
        <v>2263.8233279999999</v>
      </c>
      <c r="BR367" s="30">
        <v>2260.1325270000002</v>
      </c>
      <c r="BS367" s="30"/>
      <c r="BT367" s="31">
        <v>22.339911000000001</v>
      </c>
      <c r="BU367" s="31">
        <v>2.614687</v>
      </c>
      <c r="BV367" s="31">
        <v>-29.255997999999998</v>
      </c>
      <c r="BW367" s="31">
        <v>1.3353280000000001</v>
      </c>
      <c r="BX367" s="27">
        <v>42.150288000000003</v>
      </c>
      <c r="BZ367" s="27">
        <v>43.958705000000002</v>
      </c>
      <c r="CB367" s="27">
        <v>654.04540700000007</v>
      </c>
      <c r="CD367" s="27">
        <v>1247.246498</v>
      </c>
      <c r="CE367" s="27">
        <v>1250.095182</v>
      </c>
      <c r="CF367" s="27">
        <v>668.05094299999996</v>
      </c>
      <c r="CG367" s="27">
        <v>654.04540700000007</v>
      </c>
      <c r="CI367" s="27">
        <v>43.251047</v>
      </c>
      <c r="CJ367" s="27">
        <v>40.622399999999999</v>
      </c>
      <c r="CK367" s="27">
        <v>40.622399999999999</v>
      </c>
      <c r="CL367" s="27">
        <v>42.150288000000003</v>
      </c>
    </row>
    <row r="368" spans="1:90" ht="16.5" customHeight="1" x14ac:dyDescent="0.25">
      <c r="A368" s="50"/>
      <c r="B368" s="27" t="s">
        <v>431</v>
      </c>
      <c r="C368" s="51" t="s">
        <v>79</v>
      </c>
      <c r="D368" s="52" t="s">
        <v>34</v>
      </c>
      <c r="E368" s="53">
        <v>358.5</v>
      </c>
      <c r="F368" s="53"/>
      <c r="G368" s="53">
        <v>298.20594399999999</v>
      </c>
      <c r="H368" s="53">
        <v>768.05950099999995</v>
      </c>
      <c r="I368" s="28" t="s">
        <v>58</v>
      </c>
      <c r="J368" s="47" t="s">
        <v>58</v>
      </c>
      <c r="K368" s="53">
        <v>136</v>
      </c>
      <c r="L368" s="53" t="s">
        <v>58</v>
      </c>
      <c r="M368" s="53">
        <v>111.32985599999999</v>
      </c>
      <c r="N368" s="53">
        <v>455.22058699999997</v>
      </c>
      <c r="O368" s="28" t="s">
        <v>58</v>
      </c>
      <c r="P368" s="47" t="s">
        <v>58</v>
      </c>
      <c r="Q368" s="53">
        <v>7743</v>
      </c>
      <c r="R368" s="53" t="s">
        <v>58</v>
      </c>
      <c r="S368" s="53">
        <v>327.50831299999999</v>
      </c>
      <c r="T368" s="53">
        <v>481.78034600000001</v>
      </c>
      <c r="U368" s="28" t="s">
        <v>58</v>
      </c>
      <c r="V368" s="29" t="s">
        <v>58</v>
      </c>
      <c r="W368" s="27"/>
      <c r="X368" s="27" t="s">
        <v>81</v>
      </c>
      <c r="Y368" s="27"/>
      <c r="Z368" s="27"/>
      <c r="AA368" s="30">
        <v>12972.96</v>
      </c>
      <c r="AB368" s="31"/>
      <c r="AC368" s="31">
        <v>1613.434581</v>
      </c>
      <c r="AD368" s="31">
        <v>696.15015699999958</v>
      </c>
      <c r="AE368" s="31">
        <v>993.10510299999999</v>
      </c>
      <c r="AF368" s="31"/>
      <c r="AG368" s="31">
        <v>780.68865300000004</v>
      </c>
      <c r="AH368" s="31"/>
      <c r="AI368" s="31">
        <v>122.386079</v>
      </c>
      <c r="AJ368" s="31">
        <v>757.7963400000001</v>
      </c>
      <c r="AK368" s="31">
        <v>490.68913199999997</v>
      </c>
      <c r="AL368" s="31">
        <v>466.70345200000003</v>
      </c>
      <c r="AM368" s="31"/>
      <c r="AN368" s="31">
        <v>733.86389399999996</v>
      </c>
      <c r="AO368" s="31"/>
      <c r="AP368" s="31">
        <v>96.161463999999995</v>
      </c>
      <c r="AQ368" s="31">
        <v>694.74259999999981</v>
      </c>
      <c r="AR368" s="31">
        <v>459.45971800000001</v>
      </c>
      <c r="AS368" s="31">
        <v>437.950265</v>
      </c>
      <c r="AT368" s="31"/>
      <c r="AU368" s="31">
        <v>762.09214499999996</v>
      </c>
      <c r="AV368" s="31"/>
      <c r="AW368" s="31">
        <v>111.32985599999999</v>
      </c>
      <c r="AX368" s="31">
        <v>690.6638489999998</v>
      </c>
      <c r="AY368" s="31">
        <v>461.84270100000043</v>
      </c>
      <c r="AZ368" s="31">
        <v>455.22058699999997</v>
      </c>
      <c r="BA368" s="31"/>
      <c r="BB368" s="31">
        <v>928.45914399999992</v>
      </c>
      <c r="BC368" s="31"/>
      <c r="BD368" s="31">
        <v>327.50831299999999</v>
      </c>
      <c r="BE368" s="31">
        <v>3137.5242820000012</v>
      </c>
      <c r="BF368" s="31">
        <v>4246.9921340000001</v>
      </c>
      <c r="BG368" s="31">
        <v>481.78034600000001</v>
      </c>
      <c r="BH368" s="30">
        <v>-243.60514699999999</v>
      </c>
      <c r="BI368" s="30">
        <v>-965.200603</v>
      </c>
      <c r="BJ368" s="30">
        <v>-1687.7971069999999</v>
      </c>
      <c r="BK368" s="30">
        <v>-1539.1370360000001</v>
      </c>
      <c r="BL368" s="30">
        <v>-1626.6885740000002</v>
      </c>
      <c r="BM368" s="30"/>
      <c r="BN368" s="30">
        <v>3583.340279</v>
      </c>
      <c r="BO368" s="30">
        <v>7658.2227499999999</v>
      </c>
      <c r="BP368" s="30">
        <v>13303.896295</v>
      </c>
      <c r="BQ368" s="30">
        <v>17062.235408</v>
      </c>
      <c r="BR368" s="30">
        <v>17386.392970000001</v>
      </c>
      <c r="BS368" s="30"/>
      <c r="BT368" s="31">
        <v>564.24426199999994</v>
      </c>
      <c r="BU368" s="31">
        <v>167.68624299999999</v>
      </c>
      <c r="BV368" s="31">
        <v>59.859055000000097</v>
      </c>
      <c r="BW368" s="31">
        <v>144.42571499999991</v>
      </c>
      <c r="BX368" s="27">
        <v>1246.664984</v>
      </c>
      <c r="BZ368" s="27">
        <v>1914.5986950000001</v>
      </c>
      <c r="CB368" s="27">
        <v>3250.6026949999996</v>
      </c>
      <c r="CD368" s="27">
        <v>8193.8050740000017</v>
      </c>
      <c r="CE368" s="27">
        <v>8312.9755600000008</v>
      </c>
      <c r="CF368" s="27">
        <v>7375.3630059999996</v>
      </c>
      <c r="CG368" s="27">
        <v>3250.6026949999996</v>
      </c>
      <c r="CI368" s="27">
        <v>1719.0569930000004</v>
      </c>
      <c r="CJ368" s="27">
        <v>1540.8214420000004</v>
      </c>
      <c r="CK368" s="27">
        <v>1540.8214420000004</v>
      </c>
      <c r="CL368" s="27">
        <v>1246.664984</v>
      </c>
    </row>
    <row r="369" spans="1:90" ht="16.5" customHeight="1" x14ac:dyDescent="0.25">
      <c r="A369" s="50"/>
      <c r="B369" s="27" t="s">
        <v>432</v>
      </c>
      <c r="C369" s="51" t="s">
        <v>79</v>
      </c>
      <c r="D369" s="52" t="s">
        <v>34</v>
      </c>
      <c r="E369" s="53" t="s">
        <v>58</v>
      </c>
      <c r="F369" s="53"/>
      <c r="G369" s="53">
        <v>117.626476</v>
      </c>
      <c r="H369" s="53">
        <v>60.932259999999999</v>
      </c>
      <c r="I369" s="28" t="s">
        <v>58</v>
      </c>
      <c r="J369" s="47" t="s">
        <v>58</v>
      </c>
      <c r="K369" s="53" t="s">
        <v>58</v>
      </c>
      <c r="L369" s="53" t="s">
        <v>58</v>
      </c>
      <c r="M369" s="53">
        <v>39.380290000000002</v>
      </c>
      <c r="N369" s="53">
        <v>10.274399999999996</v>
      </c>
      <c r="O369" s="28" t="s">
        <v>58</v>
      </c>
      <c r="P369" s="47" t="s">
        <v>58</v>
      </c>
      <c r="Q369" s="53" t="s">
        <v>58</v>
      </c>
      <c r="R369" s="53" t="s">
        <v>58</v>
      </c>
      <c r="S369" s="53">
        <v>29.8645</v>
      </c>
      <c r="T369" s="53">
        <v>6.4700350000000002</v>
      </c>
      <c r="U369" s="28" t="s">
        <v>58</v>
      </c>
      <c r="V369" s="29" t="s">
        <v>58</v>
      </c>
      <c r="W369" s="27"/>
      <c r="X369" s="27" t="s">
        <v>81</v>
      </c>
      <c r="Y369" s="27"/>
      <c r="Z369" s="27"/>
      <c r="AA369" s="30">
        <v>532.98</v>
      </c>
      <c r="AB369" s="31"/>
      <c r="AC369" s="31">
        <v>116.99731</v>
      </c>
      <c r="AD369" s="31">
        <v>68.510932999999994</v>
      </c>
      <c r="AE369" s="31">
        <v>46.015979999999999</v>
      </c>
      <c r="AF369" s="31"/>
      <c r="AG369" s="31">
        <v>52.000942000000009</v>
      </c>
      <c r="AH369" s="31"/>
      <c r="AI369" s="31">
        <v>59.00326299999999</v>
      </c>
      <c r="AJ369" s="31">
        <v>28.452191999999982</v>
      </c>
      <c r="AK369" s="31">
        <v>17.64725</v>
      </c>
      <c r="AL369" s="31">
        <v>24.356172999999998</v>
      </c>
      <c r="AM369" s="31"/>
      <c r="AN369" s="31">
        <v>25.616847999999997</v>
      </c>
      <c r="AO369" s="31"/>
      <c r="AP369" s="31">
        <v>37.611901000000003</v>
      </c>
      <c r="AQ369" s="31">
        <v>9.7970640000000007</v>
      </c>
      <c r="AR369" s="31">
        <v>2.8643800000000001</v>
      </c>
      <c r="AS369" s="31">
        <v>8.9521319999999989</v>
      </c>
      <c r="AT369" s="31"/>
      <c r="AU369" s="31">
        <v>28.559796999999996</v>
      </c>
      <c r="AV369" s="31"/>
      <c r="AW369" s="31">
        <v>39.380290000000002</v>
      </c>
      <c r="AX369" s="31">
        <v>11.735828000000001</v>
      </c>
      <c r="AY369" s="31">
        <v>4.6885440000000038</v>
      </c>
      <c r="AZ369" s="31">
        <v>10.274399999999996</v>
      </c>
      <c r="BA369" s="31"/>
      <c r="BB369" s="31">
        <v>18.604716</v>
      </c>
      <c r="BC369" s="31"/>
      <c r="BD369" s="31">
        <v>29.8645</v>
      </c>
      <c r="BE369" s="31">
        <v>5.9955579999999991</v>
      </c>
      <c r="BF369" s="31">
        <v>1.7695689999999999</v>
      </c>
      <c r="BG369" s="31">
        <v>6.4700350000000002</v>
      </c>
      <c r="BH369" s="30">
        <v>47.421185999999999</v>
      </c>
      <c r="BI369" s="30">
        <v>21.760711000000001</v>
      </c>
      <c r="BJ369" s="30">
        <v>25.872819000000003</v>
      </c>
      <c r="BK369" s="30">
        <v>15.152729000000004</v>
      </c>
      <c r="BL369" s="30">
        <v>-28.202576000000001</v>
      </c>
      <c r="BM369" s="30"/>
      <c r="BN369" s="30">
        <v>19.776261000000002</v>
      </c>
      <c r="BO369" s="30">
        <v>48.901601999999997</v>
      </c>
      <c r="BP369" s="30">
        <v>50.687596999999997</v>
      </c>
      <c r="BQ369" s="30">
        <v>56.676257</v>
      </c>
      <c r="BR369" s="30">
        <v>94.403047999999998</v>
      </c>
      <c r="BS369" s="30"/>
      <c r="BT369" s="31">
        <v>38.876498999999995</v>
      </c>
      <c r="BU369" s="31">
        <v>4.8938209999999991</v>
      </c>
      <c r="BV369" s="31">
        <v>4.5668489999999995</v>
      </c>
      <c r="BW369" s="31">
        <v>3.0764590000000012</v>
      </c>
      <c r="BX369" s="27">
        <v>44.992193999999991</v>
      </c>
      <c r="BZ369" s="27">
        <v>44.984169000000001</v>
      </c>
      <c r="CB369" s="27">
        <v>23.234655</v>
      </c>
      <c r="CD369" s="27">
        <v>44.099661999999995</v>
      </c>
      <c r="CE369" s="27">
        <v>26.369842999999999</v>
      </c>
      <c r="CF369" s="27">
        <v>23.766548</v>
      </c>
      <c r="CG369" s="27">
        <v>23.234655</v>
      </c>
      <c r="CI369" s="27">
        <v>66.079062000000008</v>
      </c>
      <c r="CJ369" s="27">
        <v>44.786917000000003</v>
      </c>
      <c r="CK369" s="27">
        <v>44.786917000000003</v>
      </c>
      <c r="CL369" s="27">
        <v>44.992193999999991</v>
      </c>
    </row>
    <row r="370" spans="1:90" ht="16.5" customHeight="1" x14ac:dyDescent="0.25">
      <c r="A370" s="50"/>
      <c r="B370" s="27" t="s">
        <v>433</v>
      </c>
      <c r="C370" s="51" t="s">
        <v>79</v>
      </c>
      <c r="D370" s="52" t="s">
        <v>34</v>
      </c>
      <c r="E370" s="53" t="s">
        <v>58</v>
      </c>
      <c r="F370" s="53"/>
      <c r="G370" s="53">
        <v>274.84180099999998</v>
      </c>
      <c r="H370" s="53">
        <v>205.325883</v>
      </c>
      <c r="I370" s="28" t="s">
        <v>58</v>
      </c>
      <c r="J370" s="47" t="s">
        <v>58</v>
      </c>
      <c r="K370" s="53" t="s">
        <v>58</v>
      </c>
      <c r="L370" s="53" t="s">
        <v>58</v>
      </c>
      <c r="M370" s="53">
        <v>40.358646</v>
      </c>
      <c r="N370" s="53">
        <v>41.444223000000001</v>
      </c>
      <c r="O370" s="28" t="s">
        <v>58</v>
      </c>
      <c r="P370" s="47" t="s">
        <v>58</v>
      </c>
      <c r="Q370" s="53" t="s">
        <v>58</v>
      </c>
      <c r="R370" s="53" t="s">
        <v>58</v>
      </c>
      <c r="S370" s="53">
        <v>19.147178</v>
      </c>
      <c r="T370" s="53">
        <v>12.866847</v>
      </c>
      <c r="U370" s="28" t="s">
        <v>58</v>
      </c>
      <c r="V370" s="29" t="s">
        <v>58</v>
      </c>
      <c r="W370" s="27"/>
      <c r="X370" s="27" t="s">
        <v>81</v>
      </c>
      <c r="Y370" s="27"/>
      <c r="Z370" s="27"/>
      <c r="AA370" s="30">
        <v>1375.2</v>
      </c>
      <c r="AB370" s="31"/>
      <c r="AC370" s="31">
        <v>379.71571299999999</v>
      </c>
      <c r="AD370" s="31">
        <v>197.28619000000003</v>
      </c>
      <c r="AE370" s="31">
        <v>257.91623099999998</v>
      </c>
      <c r="AF370" s="31"/>
      <c r="AG370" s="31">
        <v>127.61702300000002</v>
      </c>
      <c r="AH370" s="31"/>
      <c r="AI370" s="31">
        <v>63.795886000000003</v>
      </c>
      <c r="AJ370" s="31">
        <v>60.233551999999975</v>
      </c>
      <c r="AK370" s="31">
        <v>68.255498999999986</v>
      </c>
      <c r="AL370" s="31">
        <v>58.274916000000019</v>
      </c>
      <c r="AM370" s="31"/>
      <c r="AN370" s="31">
        <v>96.264584999999997</v>
      </c>
      <c r="AO370" s="31"/>
      <c r="AP370" s="31">
        <v>38.417760999999999</v>
      </c>
      <c r="AQ370" s="31">
        <v>40.885364999999979</v>
      </c>
      <c r="AR370" s="31">
        <v>52.068511000000015</v>
      </c>
      <c r="AS370" s="31">
        <v>40.300387999999998</v>
      </c>
      <c r="AT370" s="31"/>
      <c r="AU370" s="31">
        <v>98.373528999999991</v>
      </c>
      <c r="AV370" s="31"/>
      <c r="AW370" s="31">
        <v>40.358646</v>
      </c>
      <c r="AX370" s="31">
        <v>42.658926999999977</v>
      </c>
      <c r="AY370" s="31">
        <v>53.458511000000016</v>
      </c>
      <c r="AZ370" s="31">
        <v>41.444223000000001</v>
      </c>
      <c r="BA370" s="31"/>
      <c r="BB370" s="31">
        <v>35.41131</v>
      </c>
      <c r="BC370" s="31"/>
      <c r="BD370" s="31">
        <v>19.147178</v>
      </c>
      <c r="BE370" s="31">
        <v>20.565534000000007</v>
      </c>
      <c r="BF370" s="31">
        <v>28.420037999999998</v>
      </c>
      <c r="BG370" s="31">
        <v>12.866847</v>
      </c>
      <c r="BH370" s="30"/>
      <c r="BI370" s="30">
        <v>119.94283100000001</v>
      </c>
      <c r="BJ370" s="30">
        <v>126.607263</v>
      </c>
      <c r="BK370" s="30">
        <v>-6.7016569999999973</v>
      </c>
      <c r="BL370" s="30">
        <v>31.333174</v>
      </c>
      <c r="BM370" s="30"/>
      <c r="BN370" s="30"/>
      <c r="BO370" s="30">
        <v>118.107946</v>
      </c>
      <c r="BP370" s="30">
        <v>129.40472700000001</v>
      </c>
      <c r="BQ370" s="30">
        <v>311.44303000000002</v>
      </c>
      <c r="BR370" s="30">
        <v>329.54549100000003</v>
      </c>
      <c r="BS370" s="30"/>
      <c r="BT370" s="31">
        <v>138.17119400000001</v>
      </c>
      <c r="BU370" s="31">
        <v>17.891649000000001</v>
      </c>
      <c r="BV370" s="31"/>
      <c r="BW370" s="31"/>
      <c r="BX370" s="27">
        <v>157.49017800000001</v>
      </c>
      <c r="BZ370" s="27">
        <v>194.49096699999998</v>
      </c>
      <c r="CB370" s="27">
        <v>39.569745999999995</v>
      </c>
      <c r="CD370" s="27">
        <v>80.999596999999994</v>
      </c>
      <c r="CE370" s="27">
        <v>84.396882000000005</v>
      </c>
      <c r="CF370" s="27">
        <v>61.395643</v>
      </c>
      <c r="CG370" s="27">
        <v>39.569745999999995</v>
      </c>
      <c r="CI370" s="27">
        <v>177.92030699999995</v>
      </c>
      <c r="CJ370" s="27">
        <v>193.05704</v>
      </c>
      <c r="CK370" s="27">
        <v>193.05704</v>
      </c>
      <c r="CL370" s="27">
        <v>157.49017800000001</v>
      </c>
    </row>
    <row r="371" spans="1:90" ht="16.5" customHeight="1" x14ac:dyDescent="0.25">
      <c r="A371" s="50"/>
      <c r="B371" s="27" t="s">
        <v>434</v>
      </c>
      <c r="C371" s="51" t="s">
        <v>79</v>
      </c>
      <c r="D371" s="52" t="s">
        <v>34</v>
      </c>
      <c r="E371" s="53" t="s">
        <v>58</v>
      </c>
      <c r="F371" s="53"/>
      <c r="G371" s="53">
        <v>69.433119000000005</v>
      </c>
      <c r="H371" s="53">
        <v>41.018704999999997</v>
      </c>
      <c r="I371" s="28" t="s">
        <v>58</v>
      </c>
      <c r="J371" s="47" t="s">
        <v>58</v>
      </c>
      <c r="K371" s="53" t="s">
        <v>58</v>
      </c>
      <c r="L371" s="53" t="s">
        <v>58</v>
      </c>
      <c r="M371" s="53">
        <v>41.054865999999997</v>
      </c>
      <c r="N371" s="53">
        <v>20.596941999999999</v>
      </c>
      <c r="O371" s="28" t="s">
        <v>58</v>
      </c>
      <c r="P371" s="47" t="s">
        <v>58</v>
      </c>
      <c r="Q371" s="53" t="s">
        <v>58</v>
      </c>
      <c r="R371" s="53" t="s">
        <v>58</v>
      </c>
      <c r="S371" s="53">
        <v>48.921328000000003</v>
      </c>
      <c r="T371" s="53">
        <v>25.280412999999999</v>
      </c>
      <c r="U371" s="28" t="s">
        <v>58</v>
      </c>
      <c r="V371" s="29" t="s">
        <v>58</v>
      </c>
      <c r="W371" s="27"/>
      <c r="X371" s="27" t="s">
        <v>81</v>
      </c>
      <c r="Y371" s="27"/>
      <c r="Z371" s="27"/>
      <c r="AA371" s="30">
        <v>2958</v>
      </c>
      <c r="AB371" s="31"/>
      <c r="AC371" s="31">
        <v>67.332047000000003</v>
      </c>
      <c r="AD371" s="31">
        <v>63.313344000000001</v>
      </c>
      <c r="AE371" s="31">
        <v>42.25273</v>
      </c>
      <c r="AF371" s="31"/>
      <c r="AG371" s="31">
        <v>43.052</v>
      </c>
      <c r="AH371" s="31"/>
      <c r="AI371" s="31">
        <v>43.784284</v>
      </c>
      <c r="AJ371" s="31">
        <v>45.178082000000003</v>
      </c>
      <c r="AK371" s="31">
        <v>31.019397999999999</v>
      </c>
      <c r="AL371" s="31">
        <v>25.803816999999999</v>
      </c>
      <c r="AM371" s="31"/>
      <c r="AN371" s="31">
        <v>40.002398999999997</v>
      </c>
      <c r="AO371" s="31"/>
      <c r="AP371" s="31">
        <v>41.027507999999997</v>
      </c>
      <c r="AQ371" s="31">
        <v>43.564758000000012</v>
      </c>
      <c r="AR371" s="31">
        <v>29.851704999999999</v>
      </c>
      <c r="AS371" s="31">
        <v>24.483274999999999</v>
      </c>
      <c r="AT371" s="31"/>
      <c r="AU371" s="31">
        <v>40.059837999999999</v>
      </c>
      <c r="AV371" s="31"/>
      <c r="AW371" s="31">
        <v>41.054865999999997</v>
      </c>
      <c r="AX371" s="31">
        <v>43.590325000000014</v>
      </c>
      <c r="AY371" s="31">
        <v>29.881788000000011</v>
      </c>
      <c r="AZ371" s="31">
        <v>20.596941999999999</v>
      </c>
      <c r="BA371" s="31"/>
      <c r="BB371" s="31">
        <v>42.541559999999997</v>
      </c>
      <c r="BC371" s="31"/>
      <c r="BD371" s="31">
        <v>48.921328000000003</v>
      </c>
      <c r="BE371" s="31">
        <v>1763.1958890000001</v>
      </c>
      <c r="BF371" s="31">
        <v>31.909265000000001</v>
      </c>
      <c r="BG371" s="31">
        <v>25.280412999999999</v>
      </c>
      <c r="BH371" s="30">
        <v>-3.3361900000000002</v>
      </c>
      <c r="BI371" s="30">
        <v>-29.898964000000003</v>
      </c>
      <c r="BJ371" s="30">
        <v>-52.493380000000002</v>
      </c>
      <c r="BK371" s="30">
        <v>-94.658362999999994</v>
      </c>
      <c r="BL371" s="30">
        <v>-147.17288399999998</v>
      </c>
      <c r="BM371" s="30"/>
      <c r="BN371" s="30">
        <v>917.96272399999998</v>
      </c>
      <c r="BO371" s="30">
        <v>1171.0556730000001</v>
      </c>
      <c r="BP371" s="30">
        <v>1199.052355</v>
      </c>
      <c r="BQ371" s="30">
        <v>2962.248243</v>
      </c>
      <c r="BR371" s="30">
        <v>2919.4019709999998</v>
      </c>
      <c r="BS371" s="30"/>
      <c r="BT371" s="31">
        <v>26.835749</v>
      </c>
      <c r="BU371" s="31">
        <v>15.408763000000004</v>
      </c>
      <c r="BV371" s="31">
        <v>8.9377870000000001</v>
      </c>
      <c r="BW371" s="31">
        <v>6.2976269999999968</v>
      </c>
      <c r="BX371" s="27">
        <v>73.017993000000004</v>
      </c>
      <c r="BZ371" s="27">
        <v>113.53195100000002</v>
      </c>
      <c r="CB371" s="27">
        <v>277.48713600000002</v>
      </c>
      <c r="CD371" s="27">
        <v>1865.3943119999999</v>
      </c>
      <c r="CE371" s="27">
        <v>1837.646714</v>
      </c>
      <c r="CF371" s="27">
        <v>293.54181800000003</v>
      </c>
      <c r="CG371" s="27">
        <v>277.48713600000002</v>
      </c>
      <c r="CI371" s="27">
        <v>135.12392100000002</v>
      </c>
      <c r="CJ371" s="27">
        <v>87.491018000000011</v>
      </c>
      <c r="CK371" s="27">
        <v>87.491018000000011</v>
      </c>
      <c r="CL371" s="27">
        <v>73.017993000000004</v>
      </c>
    </row>
    <row r="372" spans="1:90" ht="16.5" customHeight="1" x14ac:dyDescent="0.25">
      <c r="A372" s="50"/>
      <c r="B372" s="27" t="s">
        <v>435</v>
      </c>
      <c r="C372" s="51" t="s">
        <v>79</v>
      </c>
      <c r="D372" s="52" t="s">
        <v>34</v>
      </c>
      <c r="E372" s="53" t="s">
        <v>58</v>
      </c>
      <c r="F372" s="53"/>
      <c r="G372" s="53">
        <v>7.4955269999999992</v>
      </c>
      <c r="H372" s="53">
        <v>15.356123</v>
      </c>
      <c r="I372" s="28" t="s">
        <v>58</v>
      </c>
      <c r="J372" s="47" t="s">
        <v>58</v>
      </c>
      <c r="K372" s="53" t="s">
        <v>58</v>
      </c>
      <c r="L372" s="53" t="s">
        <v>58</v>
      </c>
      <c r="M372" s="53">
        <v>-0.32788299999999992</v>
      </c>
      <c r="N372" s="53">
        <v>11.454672000000002</v>
      </c>
      <c r="O372" s="28" t="s">
        <v>58</v>
      </c>
      <c r="P372" s="47" t="s">
        <v>58</v>
      </c>
      <c r="Q372" s="53" t="s">
        <v>58</v>
      </c>
      <c r="R372" s="53" t="s">
        <v>58</v>
      </c>
      <c r="S372" s="53">
        <v>32.084251999999999</v>
      </c>
      <c r="T372" s="53">
        <v>15.248395</v>
      </c>
      <c r="U372" s="28" t="s">
        <v>58</v>
      </c>
      <c r="V372" s="29" t="s">
        <v>58</v>
      </c>
      <c r="W372" s="27"/>
      <c r="X372" s="27" t="s">
        <v>81</v>
      </c>
      <c r="Y372" s="27"/>
      <c r="Z372" s="27"/>
      <c r="AA372" s="30">
        <v>4776.2428416000002</v>
      </c>
      <c r="AB372" s="31"/>
      <c r="AC372" s="31">
        <v>23.683167000000001</v>
      </c>
      <c r="AD372" s="31">
        <v>-0.10965799999999959</v>
      </c>
      <c r="AE372" s="31">
        <v>2.4445160000000001</v>
      </c>
      <c r="AF372" s="31"/>
      <c r="AG372" s="31">
        <v>15.565690999999998</v>
      </c>
      <c r="AH372" s="31"/>
      <c r="AI372" s="31">
        <v>-2.35995</v>
      </c>
      <c r="AJ372" s="31">
        <v>-0.81037100000000173</v>
      </c>
      <c r="AK372" s="31">
        <v>-1.5404249999999999</v>
      </c>
      <c r="AL372" s="31">
        <v>10.681899</v>
      </c>
      <c r="AM372" s="31"/>
      <c r="AN372" s="31">
        <v>14.438438000000001</v>
      </c>
      <c r="AO372" s="31"/>
      <c r="AP372" s="31">
        <v>-3.7411469999999998</v>
      </c>
      <c r="AQ372" s="31">
        <v>-1.3433749999999964</v>
      </c>
      <c r="AR372" s="31">
        <v>-2.1893859999999998</v>
      </c>
      <c r="AS372" s="31">
        <v>10.062809</v>
      </c>
      <c r="AT372" s="31"/>
      <c r="AU372" s="31">
        <v>17.196437000000003</v>
      </c>
      <c r="AV372" s="31"/>
      <c r="AW372" s="31">
        <v>-0.32788299999999992</v>
      </c>
      <c r="AX372" s="31">
        <v>0.20661000000000307</v>
      </c>
      <c r="AY372" s="31">
        <v>-0.66390300000000391</v>
      </c>
      <c r="AZ372" s="31">
        <v>11.454672000000002</v>
      </c>
      <c r="BA372" s="31"/>
      <c r="BB372" s="31">
        <v>18.489383</v>
      </c>
      <c r="BC372" s="31"/>
      <c r="BD372" s="31">
        <v>32.084251999999999</v>
      </c>
      <c r="BE372" s="31">
        <v>54.485881000000006</v>
      </c>
      <c r="BF372" s="31">
        <v>11.898759999999999</v>
      </c>
      <c r="BG372" s="31">
        <v>15.248395</v>
      </c>
      <c r="BH372" s="30">
        <v>33.590400000000002</v>
      </c>
      <c r="BI372" s="30">
        <v>6.7667670000000015</v>
      </c>
      <c r="BJ372" s="30">
        <v>-32.656677000000002</v>
      </c>
      <c r="BK372" s="30">
        <v>12.87372</v>
      </c>
      <c r="BL372" s="30">
        <v>15.080681999999999</v>
      </c>
      <c r="BM372" s="30"/>
      <c r="BN372" s="30">
        <v>74.326143999999999</v>
      </c>
      <c r="BO372" s="30">
        <v>190.75489099999999</v>
      </c>
      <c r="BP372" s="30">
        <v>202.653651</v>
      </c>
      <c r="BQ372" s="30">
        <v>356.75225599999999</v>
      </c>
      <c r="BR372" s="30">
        <v>388.83650799999998</v>
      </c>
      <c r="BS372" s="30"/>
      <c r="BT372" s="31">
        <v>1.9741269999999993</v>
      </c>
      <c r="BU372" s="31">
        <v>-0.77512100000000039</v>
      </c>
      <c r="BV372" s="31">
        <v>7.1417999999999981E-2</v>
      </c>
      <c r="BW372" s="31">
        <v>-0.22050600000000031</v>
      </c>
      <c r="BX372" s="27">
        <v>16.690594000000001</v>
      </c>
      <c r="BZ372" s="27">
        <v>16.739144</v>
      </c>
      <c r="CB372" s="27">
        <v>16.854941</v>
      </c>
      <c r="CD372" s="27">
        <v>113.71728800000001</v>
      </c>
      <c r="CE372" s="27">
        <v>84.874024000000006</v>
      </c>
      <c r="CF372" s="27">
        <v>28.340565999999999</v>
      </c>
      <c r="CG372" s="27">
        <v>16.854941</v>
      </c>
      <c r="CI372" s="27">
        <v>10.669496000000002</v>
      </c>
      <c r="CJ372" s="27">
        <v>16.801811999999998</v>
      </c>
      <c r="CK372" s="27">
        <v>16.801811999999998</v>
      </c>
      <c r="CL372" s="27">
        <v>16.690594000000001</v>
      </c>
    </row>
    <row r="373" spans="1:90" ht="16.5" customHeight="1" x14ac:dyDescent="0.25">
      <c r="A373" s="50"/>
      <c r="B373" s="27" t="s">
        <v>436</v>
      </c>
      <c r="C373" s="51" t="s">
        <v>79</v>
      </c>
      <c r="D373" s="52" t="s">
        <v>34</v>
      </c>
      <c r="E373" s="53" t="s">
        <v>58</v>
      </c>
      <c r="F373" s="53"/>
      <c r="G373" s="53">
        <v>8.0485690000000005</v>
      </c>
      <c r="H373" s="53">
        <v>7.1374760000000004</v>
      </c>
      <c r="I373" s="28" t="s">
        <v>58</v>
      </c>
      <c r="J373" s="47" t="s">
        <v>58</v>
      </c>
      <c r="K373" s="53" t="s">
        <v>58</v>
      </c>
      <c r="L373" s="53" t="s">
        <v>58</v>
      </c>
      <c r="M373" s="53">
        <v>-0.26962299999999995</v>
      </c>
      <c r="N373" s="53">
        <v>1.7581040000000001</v>
      </c>
      <c r="O373" s="28" t="s">
        <v>58</v>
      </c>
      <c r="P373" s="47" t="s">
        <v>58</v>
      </c>
      <c r="Q373" s="53" t="s">
        <v>58</v>
      </c>
      <c r="R373" s="53" t="s">
        <v>58</v>
      </c>
      <c r="S373" s="53">
        <v>48.747410000000002</v>
      </c>
      <c r="T373" s="53">
        <v>11.679022</v>
      </c>
      <c r="U373" s="28" t="s">
        <v>58</v>
      </c>
      <c r="V373" s="29" t="s">
        <v>58</v>
      </c>
      <c r="W373" s="27"/>
      <c r="X373" s="27" t="s">
        <v>81</v>
      </c>
      <c r="Y373" s="27"/>
      <c r="Z373" s="27"/>
      <c r="AA373" s="30">
        <v>730.8125</v>
      </c>
      <c r="AB373" s="31"/>
      <c r="AC373" s="31">
        <v>11.232331</v>
      </c>
      <c r="AD373" s="31">
        <v>26.021566000000004</v>
      </c>
      <c r="AE373" s="31">
        <v>5.5280300000000002</v>
      </c>
      <c r="AF373" s="31"/>
      <c r="AG373" s="31">
        <v>7.4323529999999991</v>
      </c>
      <c r="AH373" s="31"/>
      <c r="AI373" s="31">
        <v>3.8997480000000002</v>
      </c>
      <c r="AJ373" s="31">
        <v>12.498963999999999</v>
      </c>
      <c r="AK373" s="31">
        <v>-0.74452600000000002</v>
      </c>
      <c r="AL373" s="31">
        <v>4.7149219999999996</v>
      </c>
      <c r="AM373" s="31"/>
      <c r="AN373" s="31">
        <v>-1.087763</v>
      </c>
      <c r="AO373" s="31"/>
      <c r="AP373" s="31">
        <v>-1.3070489999999999</v>
      </c>
      <c r="AQ373" s="31">
        <v>6.5017849999999999</v>
      </c>
      <c r="AR373" s="31">
        <v>-4.3990919999999996</v>
      </c>
      <c r="AS373" s="31">
        <v>1.1695960000000001</v>
      </c>
      <c r="AT373" s="31"/>
      <c r="AU373" s="31">
        <v>0.20137099999999997</v>
      </c>
      <c r="AV373" s="31"/>
      <c r="AW373" s="31">
        <v>-0.26962299999999995</v>
      </c>
      <c r="AX373" s="31">
        <v>7.0815889999999992</v>
      </c>
      <c r="AY373" s="31">
        <v>-2.7183700000000002</v>
      </c>
      <c r="AZ373" s="31">
        <v>1.7581040000000001</v>
      </c>
      <c r="BA373" s="31"/>
      <c r="BB373" s="31">
        <v>17.795193000000001</v>
      </c>
      <c r="BC373" s="31"/>
      <c r="BD373" s="31">
        <v>48.747410000000002</v>
      </c>
      <c r="BE373" s="31">
        <v>11.172291999999999</v>
      </c>
      <c r="BF373" s="31">
        <v>10.172141</v>
      </c>
      <c r="BG373" s="31">
        <v>11.679022</v>
      </c>
      <c r="BH373" s="30">
        <v>-70.756261999999992</v>
      </c>
      <c r="BI373" s="30">
        <v>-89.875359000000003</v>
      </c>
      <c r="BJ373" s="30">
        <v>-98.193686999999997</v>
      </c>
      <c r="BK373" s="30">
        <v>-107.19011499999999</v>
      </c>
      <c r="BL373" s="30">
        <v>-161.59083000000001</v>
      </c>
      <c r="BM373" s="30"/>
      <c r="BN373" s="30">
        <v>97.375856999999996</v>
      </c>
      <c r="BO373" s="30">
        <v>130.617266</v>
      </c>
      <c r="BP373" s="30">
        <v>139.554191</v>
      </c>
      <c r="BQ373" s="30">
        <v>150.76468199999999</v>
      </c>
      <c r="BR373" s="30">
        <v>198.66561300000001</v>
      </c>
      <c r="BS373" s="30"/>
      <c r="BT373" s="31">
        <v>14.838958999999996</v>
      </c>
      <c r="BU373" s="31">
        <v>0.31228299999999998</v>
      </c>
      <c r="BV373" s="31">
        <v>1.2910599999999994</v>
      </c>
      <c r="BW373" s="31">
        <v>-1.0317409999999996</v>
      </c>
      <c r="BX373" s="27">
        <v>-2.1524959999999989</v>
      </c>
      <c r="BZ373" s="27">
        <v>4.5645899999999999</v>
      </c>
      <c r="CB373" s="27">
        <v>35.675243999999992</v>
      </c>
      <c r="CD373" s="27">
        <v>81.770865000000001</v>
      </c>
      <c r="CE373" s="27">
        <v>39.139626</v>
      </c>
      <c r="CF373" s="27">
        <v>45.357875</v>
      </c>
      <c r="CG373" s="27">
        <v>35.675243999999992</v>
      </c>
      <c r="CI373" s="27">
        <v>5.8517000000000001</v>
      </c>
      <c r="CJ373" s="27">
        <v>-5.1831489999999993</v>
      </c>
      <c r="CK373" s="27">
        <v>-5.1831489999999993</v>
      </c>
      <c r="CL373" s="27">
        <v>-2.1524959999999989</v>
      </c>
    </row>
    <row r="374" spans="1:90" ht="16.5" customHeight="1" x14ac:dyDescent="0.25">
      <c r="A374" s="50"/>
      <c r="B374" s="27" t="s">
        <v>437</v>
      </c>
      <c r="C374" s="51" t="s">
        <v>79</v>
      </c>
      <c r="D374" s="52" t="s">
        <v>34</v>
      </c>
      <c r="E374" s="53" t="s">
        <v>58</v>
      </c>
      <c r="F374" s="53"/>
      <c r="G374" s="53">
        <v>906.74885500000005</v>
      </c>
      <c r="H374" s="53">
        <v>582.96799099999998</v>
      </c>
      <c r="I374" s="28" t="s">
        <v>58</v>
      </c>
      <c r="J374" s="47" t="s">
        <v>58</v>
      </c>
      <c r="K374" s="53" t="s">
        <v>58</v>
      </c>
      <c r="L374" s="53" t="s">
        <v>58</v>
      </c>
      <c r="M374" s="53">
        <v>157.737112</v>
      </c>
      <c r="N374" s="53">
        <v>138.15778900000001</v>
      </c>
      <c r="O374" s="28" t="s">
        <v>58</v>
      </c>
      <c r="P374" s="47" t="s">
        <v>58</v>
      </c>
      <c r="Q374" s="53" t="s">
        <v>58</v>
      </c>
      <c r="R374" s="53" t="s">
        <v>58</v>
      </c>
      <c r="S374" s="53">
        <v>180.62296799999999</v>
      </c>
      <c r="T374" s="53">
        <v>113.89308200000001</v>
      </c>
      <c r="U374" s="28" t="s">
        <v>58</v>
      </c>
      <c r="V374" s="29" t="s">
        <v>58</v>
      </c>
      <c r="W374" s="27"/>
      <c r="X374" s="27" t="s">
        <v>81</v>
      </c>
      <c r="Y374" s="27"/>
      <c r="Z374" s="27"/>
      <c r="AA374" s="30">
        <v>9238.0175999999992</v>
      </c>
      <c r="AB374" s="31"/>
      <c r="AC374" s="31">
        <v>1097.2650120000001</v>
      </c>
      <c r="AD374" s="31">
        <v>695.21713899999986</v>
      </c>
      <c r="AE374" s="31">
        <v>673.03588100000002</v>
      </c>
      <c r="AF374" s="31"/>
      <c r="AG374" s="31">
        <v>251.78030899999999</v>
      </c>
      <c r="AH374" s="31"/>
      <c r="AI374" s="31">
        <v>197.92153500000001</v>
      </c>
      <c r="AJ374" s="31">
        <v>115.04885200000001</v>
      </c>
      <c r="AK374" s="31">
        <v>166.38356099999999</v>
      </c>
      <c r="AL374" s="31">
        <v>121.99647899999999</v>
      </c>
      <c r="AM374" s="31"/>
      <c r="AN374" s="31">
        <v>140.44404900000001</v>
      </c>
      <c r="AO374" s="31"/>
      <c r="AP374" s="31">
        <v>105.693724</v>
      </c>
      <c r="AQ374" s="31">
        <v>46.237672000000003</v>
      </c>
      <c r="AR374" s="31">
        <v>95.088724999999997</v>
      </c>
      <c r="AS374" s="31">
        <v>63.864736000000001</v>
      </c>
      <c r="AT374" s="31"/>
      <c r="AU374" s="31">
        <v>259.75967800000001</v>
      </c>
      <c r="AV374" s="31"/>
      <c r="AW374" s="31">
        <v>157.737112</v>
      </c>
      <c r="AX374" s="31">
        <v>108.48144600000003</v>
      </c>
      <c r="AY374" s="31">
        <v>154.40847699999998</v>
      </c>
      <c r="AZ374" s="31">
        <v>138.15778900000001</v>
      </c>
      <c r="BA374" s="31"/>
      <c r="BB374" s="31">
        <v>240.644496</v>
      </c>
      <c r="BC374" s="31"/>
      <c r="BD374" s="31">
        <v>180.62296799999999</v>
      </c>
      <c r="BE374" s="31">
        <v>231.41099899999995</v>
      </c>
      <c r="BF374" s="31">
        <v>256.39079900000002</v>
      </c>
      <c r="BG374" s="31">
        <v>113.89308200000001</v>
      </c>
      <c r="BH374" s="30">
        <v>1235.9999330000001</v>
      </c>
      <c r="BI374" s="30">
        <v>1853.8769719999998</v>
      </c>
      <c r="BJ374" s="30">
        <v>1798.2733170000001</v>
      </c>
      <c r="BK374" s="30">
        <v>1987.4213580000001</v>
      </c>
      <c r="BL374" s="30">
        <v>2001.2126979999998</v>
      </c>
      <c r="BM374" s="30"/>
      <c r="BN374" s="30">
        <v>1167.7398000000001</v>
      </c>
      <c r="BO374" s="30">
        <v>1962.2806230000001</v>
      </c>
      <c r="BP374" s="30">
        <v>2299.3218179999999</v>
      </c>
      <c r="BQ374" s="30">
        <v>4082.285472</v>
      </c>
      <c r="BR374" s="30">
        <v>4444.2948939999997</v>
      </c>
      <c r="BS374" s="30"/>
      <c r="BT374" s="31">
        <v>340.26692400000002</v>
      </c>
      <c r="BU374" s="31">
        <v>67.127055000000013</v>
      </c>
      <c r="BV374" s="31">
        <v>70.284247999999991</v>
      </c>
      <c r="BW374" s="31">
        <v>2.4128450000000079</v>
      </c>
      <c r="BX374" s="27">
        <v>413.04320899999993</v>
      </c>
      <c r="BZ374" s="27">
        <v>522.64960100000008</v>
      </c>
      <c r="CB374" s="27">
        <v>304.36380499999996</v>
      </c>
      <c r="CD374" s="27">
        <v>782.31784800000003</v>
      </c>
      <c r="CE374" s="27">
        <v>728.44629399999997</v>
      </c>
      <c r="CF374" s="27">
        <v>464.36303099999998</v>
      </c>
      <c r="CG374" s="27">
        <v>304.36380499999996</v>
      </c>
      <c r="CI374" s="27">
        <v>558.78482399999996</v>
      </c>
      <c r="CJ374" s="27">
        <v>500.32463099999995</v>
      </c>
      <c r="CK374" s="27">
        <v>500.32463099999995</v>
      </c>
      <c r="CL374" s="27">
        <v>413.04320899999993</v>
      </c>
    </row>
    <row r="375" spans="1:90" ht="16.5" customHeight="1" x14ac:dyDescent="0.25">
      <c r="A375" s="50"/>
      <c r="B375" s="27" t="s">
        <v>555</v>
      </c>
      <c r="C375" s="51" t="s">
        <v>79</v>
      </c>
      <c r="D375" s="52" t="s">
        <v>34</v>
      </c>
      <c r="E375" s="53" t="s">
        <v>58</v>
      </c>
      <c r="F375" s="53"/>
      <c r="G375" s="53">
        <v>139.74575999999999</v>
      </c>
      <c r="H375" s="53"/>
      <c r="I375" s="28" t="s">
        <v>58</v>
      </c>
      <c r="J375" s="47" t="s">
        <v>58</v>
      </c>
      <c r="K375" s="53" t="s">
        <v>58</v>
      </c>
      <c r="L375" s="53" t="s">
        <v>58</v>
      </c>
      <c r="M375" s="53">
        <v>17.127555000000001</v>
      </c>
      <c r="N375" s="53" t="s">
        <v>58</v>
      </c>
      <c r="O375" s="28" t="s">
        <v>58</v>
      </c>
      <c r="P375" s="47" t="s">
        <v>58</v>
      </c>
      <c r="Q375" s="53" t="s">
        <v>58</v>
      </c>
      <c r="R375" s="53" t="s">
        <v>58</v>
      </c>
      <c r="S375" s="53">
        <v>14.929195</v>
      </c>
      <c r="T375" s="53" t="s">
        <v>58</v>
      </c>
      <c r="U375" s="28" t="s">
        <v>58</v>
      </c>
      <c r="V375" s="29" t="s">
        <v>58</v>
      </c>
      <c r="W375" s="27"/>
      <c r="X375" s="27" t="s">
        <v>81</v>
      </c>
      <c r="Y375" s="27"/>
      <c r="Z375" s="27"/>
      <c r="AA375" s="30">
        <v>9147.6</v>
      </c>
      <c r="AB375" s="31"/>
      <c r="AC375" s="31"/>
      <c r="AD375" s="31"/>
      <c r="AE375" s="31"/>
      <c r="AF375" s="31"/>
      <c r="AG375" s="31"/>
      <c r="AH375" s="31"/>
      <c r="AI375" s="31">
        <v>24.788151999999997</v>
      </c>
      <c r="AJ375" s="31"/>
      <c r="AK375" s="31"/>
      <c r="AL375" s="31"/>
      <c r="AM375" s="31"/>
      <c r="AN375" s="31"/>
      <c r="AO375" s="31"/>
      <c r="AP375" s="31">
        <v>16.771267999999999</v>
      </c>
      <c r="AQ375" s="31"/>
      <c r="AR375" s="31"/>
      <c r="AS375" s="31"/>
      <c r="AT375" s="31"/>
      <c r="AU375" s="31"/>
      <c r="AV375" s="31"/>
      <c r="AW375" s="31">
        <v>17.127555000000001</v>
      </c>
      <c r="AX375" s="31"/>
      <c r="AY375" s="31"/>
      <c r="AZ375" s="31"/>
      <c r="BA375" s="31"/>
      <c r="BB375" s="31"/>
      <c r="BC375" s="31"/>
      <c r="BD375" s="31">
        <v>14.929195</v>
      </c>
      <c r="BE375" s="31"/>
      <c r="BF375" s="31"/>
      <c r="BG375" s="31"/>
      <c r="BH375" s="30"/>
      <c r="BI375" s="30"/>
      <c r="BJ375" s="30"/>
      <c r="BK375" s="30">
        <v>28.538094000000001</v>
      </c>
      <c r="BL375" s="30">
        <v>41.184118999999995</v>
      </c>
      <c r="BM375" s="30"/>
      <c r="BN375" s="30"/>
      <c r="BO375" s="30"/>
      <c r="BP375" s="30"/>
      <c r="BQ375" s="30">
        <v>96.041854999999998</v>
      </c>
      <c r="BR375" s="30">
        <v>169.711139</v>
      </c>
      <c r="BS375" s="30"/>
      <c r="BT375" s="31"/>
      <c r="BU375" s="31"/>
      <c r="BV375" s="31"/>
      <c r="BW375" s="31"/>
      <c r="BZ375" s="27">
        <v>97.320449000000011</v>
      </c>
      <c r="CD375" s="27">
        <v>78.377217000000002</v>
      </c>
      <c r="CE375" s="27">
        <v>75.989986000000002</v>
      </c>
      <c r="CI375" s="27">
        <v>98.129548999999997</v>
      </c>
    </row>
    <row r="376" spans="1:90" ht="16.5" customHeight="1" x14ac:dyDescent="0.25">
      <c r="A376" s="50"/>
      <c r="B376" s="27" t="s">
        <v>438</v>
      </c>
      <c r="C376" s="51" t="s">
        <v>79</v>
      </c>
      <c r="D376" s="52" t="s">
        <v>34</v>
      </c>
      <c r="E376" s="53" t="s">
        <v>58</v>
      </c>
      <c r="F376" s="53"/>
      <c r="G376" s="53">
        <v>467.731245</v>
      </c>
      <c r="H376" s="53">
        <v>570.51003600000001</v>
      </c>
      <c r="I376" s="28" t="s">
        <v>58</v>
      </c>
      <c r="J376" s="47" t="s">
        <v>58</v>
      </c>
      <c r="K376" s="53" t="s">
        <v>58</v>
      </c>
      <c r="L376" s="53" t="s">
        <v>58</v>
      </c>
      <c r="M376" s="53">
        <v>17.397607999999998</v>
      </c>
      <c r="N376" s="53">
        <v>24.310137000000005</v>
      </c>
      <c r="O376" s="28" t="s">
        <v>58</v>
      </c>
      <c r="P376" s="47" t="s">
        <v>58</v>
      </c>
      <c r="Q376" s="53" t="s">
        <v>58</v>
      </c>
      <c r="R376" s="53" t="s">
        <v>58</v>
      </c>
      <c r="S376" s="53">
        <v>23.622005999999999</v>
      </c>
      <c r="T376" s="53">
        <v>45.868468999999997</v>
      </c>
      <c r="U376" s="28" t="s">
        <v>58</v>
      </c>
      <c r="V376" s="29" t="s">
        <v>58</v>
      </c>
      <c r="W376" s="27"/>
      <c r="X376" s="27" t="s">
        <v>81</v>
      </c>
      <c r="Y376" s="27"/>
      <c r="Z376" s="27"/>
      <c r="AA376" s="30">
        <v>2002.5</v>
      </c>
      <c r="AB376" s="31"/>
      <c r="AC376" s="31">
        <v>901.39030000000002</v>
      </c>
      <c r="AD376" s="31">
        <v>648.95574399999964</v>
      </c>
      <c r="AE376" s="31">
        <v>379.92533600000002</v>
      </c>
      <c r="AF376" s="31"/>
      <c r="AG376" s="31">
        <v>73.797383999999994</v>
      </c>
      <c r="AH376" s="31"/>
      <c r="AI376" s="31">
        <v>32.988343</v>
      </c>
      <c r="AJ376" s="31">
        <v>50.136079999999978</v>
      </c>
      <c r="AK376" s="31">
        <v>30.260362000000001</v>
      </c>
      <c r="AL376" s="31">
        <v>50.194392000000001</v>
      </c>
      <c r="AM376" s="31"/>
      <c r="AN376" s="31">
        <v>37.669673000000003</v>
      </c>
      <c r="AO376" s="31"/>
      <c r="AP376" s="31">
        <v>16.060661</v>
      </c>
      <c r="AQ376" s="31">
        <v>36.732733999999994</v>
      </c>
      <c r="AR376" s="31">
        <v>17.298878999999999</v>
      </c>
      <c r="AS376" s="31">
        <v>23.603876</v>
      </c>
      <c r="AT376" s="31"/>
      <c r="AU376" s="31">
        <v>39.459609</v>
      </c>
      <c r="AV376" s="31"/>
      <c r="AW376" s="31">
        <v>17.397607999999998</v>
      </c>
      <c r="AX376" s="31">
        <v>37.957785999999992</v>
      </c>
      <c r="AY376" s="31">
        <v>18.600797999999998</v>
      </c>
      <c r="AZ376" s="31">
        <v>24.310137000000005</v>
      </c>
      <c r="BA376" s="31"/>
      <c r="BB376" s="31">
        <v>56.320766999999989</v>
      </c>
      <c r="BC376" s="31"/>
      <c r="BD376" s="31">
        <v>23.622005999999999</v>
      </c>
      <c r="BE376" s="31">
        <v>54.275463000000002</v>
      </c>
      <c r="BF376" s="31">
        <v>16.008702</v>
      </c>
      <c r="BG376" s="31">
        <v>45.868468999999997</v>
      </c>
      <c r="BH376" s="30"/>
      <c r="BI376" s="30">
        <v>-93.167804000000004</v>
      </c>
      <c r="BJ376" s="30">
        <v>-64.213752999999997</v>
      </c>
      <c r="BK376" s="30">
        <v>-95.200193000000013</v>
      </c>
      <c r="BL376" s="30">
        <v>-209.338369</v>
      </c>
      <c r="BM376" s="30"/>
      <c r="BN376" s="30"/>
      <c r="BO376" s="30">
        <v>206.673497</v>
      </c>
      <c r="BP376" s="30">
        <v>220.38645500000001</v>
      </c>
      <c r="BQ376" s="30">
        <v>275.50032299999998</v>
      </c>
      <c r="BR376" s="30">
        <v>300.18962900000002</v>
      </c>
      <c r="BS376" s="30"/>
      <c r="BT376" s="31">
        <v>298.03048100000001</v>
      </c>
      <c r="BU376" s="31">
        <v>6.681942000000002</v>
      </c>
      <c r="BV376" s="31">
        <v>9.5976230000000005</v>
      </c>
      <c r="BW376" s="31">
        <v>13.205855</v>
      </c>
      <c r="BX376" s="27">
        <v>61.132341000000004</v>
      </c>
      <c r="BZ376" s="27">
        <v>96.018192999999997</v>
      </c>
      <c r="CB376" s="27">
        <v>73.133809999999983</v>
      </c>
      <c r="CD376" s="27">
        <v>139.77464000000001</v>
      </c>
      <c r="CE376" s="27">
        <v>126.60493200000001</v>
      </c>
      <c r="CF376" s="27">
        <v>86.514032</v>
      </c>
      <c r="CG376" s="27">
        <v>73.133809999999983</v>
      </c>
      <c r="CI376" s="27">
        <v>98.266328999999985</v>
      </c>
      <c r="CJ376" s="27">
        <v>73.051197000000002</v>
      </c>
      <c r="CK376" s="27">
        <v>73.051197000000002</v>
      </c>
      <c r="CL376" s="27">
        <v>61.132341000000004</v>
      </c>
    </row>
    <row r="377" spans="1:90" ht="16.5" customHeight="1" x14ac:dyDescent="0.25">
      <c r="A377" s="50"/>
      <c r="B377" s="27" t="s">
        <v>439</v>
      </c>
      <c r="C377" s="51" t="s">
        <v>79</v>
      </c>
      <c r="D377" s="52" t="s">
        <v>34</v>
      </c>
      <c r="E377" s="53" t="s">
        <v>58</v>
      </c>
      <c r="F377" s="53"/>
      <c r="G377" s="53">
        <v>1.38235</v>
      </c>
      <c r="H377" s="53">
        <v>3.776227</v>
      </c>
      <c r="I377" s="28" t="s">
        <v>58</v>
      </c>
      <c r="J377" s="47" t="s">
        <v>58</v>
      </c>
      <c r="K377" s="53" t="s">
        <v>58</v>
      </c>
      <c r="L377" s="53" t="s">
        <v>58</v>
      </c>
      <c r="M377" s="53">
        <v>-4.1294729999999999</v>
      </c>
      <c r="N377" s="53" t="s">
        <v>58</v>
      </c>
      <c r="O377" s="28" t="s">
        <v>58</v>
      </c>
      <c r="P377" s="47" t="s">
        <v>58</v>
      </c>
      <c r="Q377" s="53" t="s">
        <v>58</v>
      </c>
      <c r="R377" s="53" t="s">
        <v>58</v>
      </c>
      <c r="S377" s="53">
        <v>-3.8425129999999998</v>
      </c>
      <c r="T377" s="53">
        <v>0.10900799999999999</v>
      </c>
      <c r="U377" s="28" t="s">
        <v>58</v>
      </c>
      <c r="V377" s="29" t="s">
        <v>58</v>
      </c>
      <c r="W377" s="27"/>
      <c r="X377" s="27" t="s">
        <v>81</v>
      </c>
      <c r="Y377" s="27"/>
      <c r="Z377" s="27"/>
      <c r="AA377" s="30">
        <v>1013.6016</v>
      </c>
      <c r="AB377" s="31"/>
      <c r="AC377" s="31">
        <v>6.569477</v>
      </c>
      <c r="AD377" s="31">
        <v>1.8237869999999994</v>
      </c>
      <c r="AE377" s="31">
        <v>0.79196999999999995</v>
      </c>
      <c r="AF377" s="31"/>
      <c r="AG377" s="31">
        <v>1.8329470000000001</v>
      </c>
      <c r="AH377" s="31"/>
      <c r="AI377" s="31">
        <v>-0.82864800000000005</v>
      </c>
      <c r="AJ377" s="31">
        <v>1.3231380000000001</v>
      </c>
      <c r="AK377" s="31">
        <v>-0.52865399999999996</v>
      </c>
      <c r="AL377" s="31">
        <v>1.5894600000000001</v>
      </c>
      <c r="AM377" s="31"/>
      <c r="AN377" s="31"/>
      <c r="AO377" s="31"/>
      <c r="AP377" s="31">
        <v>-3.5506030000000002</v>
      </c>
      <c r="AQ377" s="31"/>
      <c r="AR377" s="31">
        <v>-2.1868720000000001</v>
      </c>
      <c r="AS377" s="31">
        <v>4.0915E-2</v>
      </c>
      <c r="AT377" s="31"/>
      <c r="AU377" s="31"/>
      <c r="AV377" s="31"/>
      <c r="AW377" s="31">
        <v>-4.1294729999999999</v>
      </c>
      <c r="AX377" s="31"/>
      <c r="AY377" s="31"/>
      <c r="AZ377" s="31"/>
      <c r="BA377" s="31"/>
      <c r="BB377" s="31">
        <v>-1.1655960000000001</v>
      </c>
      <c r="BC377" s="31"/>
      <c r="BD377" s="31">
        <v>-3.8425129999999998</v>
      </c>
      <c r="BE377" s="31">
        <v>427.070427</v>
      </c>
      <c r="BF377" s="31">
        <v>-1.6871590000000001</v>
      </c>
      <c r="BG377" s="31">
        <v>0.10900799999999999</v>
      </c>
      <c r="BH377" s="30">
        <v>-2.6389989999999997</v>
      </c>
      <c r="BI377" s="30">
        <v>-1.990173</v>
      </c>
      <c r="BJ377" s="30">
        <v>-0.26990399999999998</v>
      </c>
      <c r="BK377" s="30">
        <v>2.2268919999999999</v>
      </c>
      <c r="BL377" s="30">
        <v>56.879759999999997</v>
      </c>
      <c r="BM377" s="30"/>
      <c r="BN377" s="30">
        <v>124.92693</v>
      </c>
      <c r="BO377" s="30">
        <v>142.02332699999999</v>
      </c>
      <c r="BP377" s="30">
        <v>140.25659400000001</v>
      </c>
      <c r="BQ377" s="30">
        <v>567.419487</v>
      </c>
      <c r="BR377" s="30">
        <v>563.54301599999997</v>
      </c>
      <c r="BS377" s="30"/>
      <c r="BT377" s="31">
        <v>1.0842139999999998</v>
      </c>
      <c r="BU377" s="31"/>
      <c r="BV377" s="31"/>
      <c r="BW377" s="31">
        <v>-0.14326500000000011</v>
      </c>
      <c r="CB377" s="27">
        <v>18.340291999999998</v>
      </c>
      <c r="CD377" s="27">
        <v>421.64976300000001</v>
      </c>
      <c r="CE377" s="27">
        <v>424.21767199999999</v>
      </c>
      <c r="CF377" s="27">
        <v>17.596316999999999</v>
      </c>
      <c r="CG377" s="27">
        <v>18.340291999999998</v>
      </c>
      <c r="CI377" s="27">
        <v>-6.219938</v>
      </c>
    </row>
    <row r="378" spans="1:90" ht="16.5" customHeight="1" x14ac:dyDescent="0.25">
      <c r="A378" s="50"/>
      <c r="B378" s="27" t="s">
        <v>440</v>
      </c>
      <c r="C378" s="51" t="s">
        <v>79</v>
      </c>
      <c r="D378" s="52" t="s">
        <v>34</v>
      </c>
      <c r="E378" s="53" t="s">
        <v>58</v>
      </c>
      <c r="F378" s="53"/>
      <c r="G378" s="53">
        <v>42.817003</v>
      </c>
      <c r="H378" s="53">
        <v>84.651601999999997</v>
      </c>
      <c r="I378" s="28" t="s">
        <v>58</v>
      </c>
      <c r="J378" s="47" t="s">
        <v>58</v>
      </c>
      <c r="K378" s="53" t="s">
        <v>58</v>
      </c>
      <c r="L378" s="53" t="s">
        <v>58</v>
      </c>
      <c r="M378" s="53">
        <v>-13.777374000000002</v>
      </c>
      <c r="N378" s="53">
        <v>34.460858999999999</v>
      </c>
      <c r="O378" s="28" t="s">
        <v>58</v>
      </c>
      <c r="P378" s="47" t="s">
        <v>58</v>
      </c>
      <c r="Q378" s="53" t="s">
        <v>58</v>
      </c>
      <c r="R378" s="53" t="s">
        <v>58</v>
      </c>
      <c r="S378" s="53">
        <v>29.651867000000003</v>
      </c>
      <c r="T378" s="53">
        <v>37.998879000000002</v>
      </c>
      <c r="U378" s="28" t="s">
        <v>58</v>
      </c>
      <c r="V378" s="29" t="s">
        <v>58</v>
      </c>
      <c r="W378" s="27"/>
      <c r="X378" s="27" t="s">
        <v>81</v>
      </c>
      <c r="Y378" s="27"/>
      <c r="Z378" s="27"/>
      <c r="AA378" s="30">
        <v>9344.1807705105002</v>
      </c>
      <c r="AB378" s="31"/>
      <c r="AC378" s="31">
        <v>118.88066000000001</v>
      </c>
      <c r="AD378" s="31">
        <v>17.153466000000009</v>
      </c>
      <c r="AE378" s="31">
        <v>8.8441360000000007</v>
      </c>
      <c r="AF378" s="31"/>
      <c r="AG378" s="31">
        <v>47.955911999999998</v>
      </c>
      <c r="AH378" s="31"/>
      <c r="AI378" s="31">
        <v>2.5667</v>
      </c>
      <c r="AJ378" s="31">
        <v>-29.289578000000002</v>
      </c>
      <c r="AK378" s="31">
        <v>6.4115080000000004</v>
      </c>
      <c r="AL378" s="31">
        <v>29.747798</v>
      </c>
      <c r="AM378" s="31"/>
      <c r="AN378" s="31">
        <v>24.998384999999999</v>
      </c>
      <c r="AO378" s="31"/>
      <c r="AP378" s="31">
        <v>-14.815464000000002</v>
      </c>
      <c r="AQ378" s="31">
        <v>-48.508167</v>
      </c>
      <c r="AR378" s="31">
        <v>-6.4963319999999998</v>
      </c>
      <c r="AS378" s="31">
        <v>17.932181</v>
      </c>
      <c r="AT378" s="31"/>
      <c r="AU378" s="31">
        <v>26.321334</v>
      </c>
      <c r="AV378" s="31"/>
      <c r="AW378" s="31">
        <v>-13.777374000000002</v>
      </c>
      <c r="AX378" s="31">
        <v>-47.686413999999999</v>
      </c>
      <c r="AY378" s="31">
        <v>-4.8798959999999987</v>
      </c>
      <c r="AZ378" s="31">
        <v>34.460858999999999</v>
      </c>
      <c r="BA378" s="31"/>
      <c r="BB378" s="31">
        <v>107.48915100000001</v>
      </c>
      <c r="BC378" s="31"/>
      <c r="BD378" s="31">
        <v>29.651867000000003</v>
      </c>
      <c r="BE378" s="31">
        <v>232.690966</v>
      </c>
      <c r="BF378" s="31">
        <v>20.034058999999999</v>
      </c>
      <c r="BG378" s="31">
        <v>37.998879000000002</v>
      </c>
      <c r="BH378" s="30">
        <v>74.421959999999999</v>
      </c>
      <c r="BI378" s="30">
        <v>-57.985119999999995</v>
      </c>
      <c r="BJ378" s="30">
        <v>-119.29336399999997</v>
      </c>
      <c r="BK378" s="30">
        <v>99.025839999999988</v>
      </c>
      <c r="BL378" s="30">
        <v>167.58105399999999</v>
      </c>
      <c r="BM378" s="30"/>
      <c r="BN378" s="30">
        <v>427.66337099999998</v>
      </c>
      <c r="BO378" s="30">
        <v>1194.545224</v>
      </c>
      <c r="BP378" s="30">
        <v>1204.0926930000001</v>
      </c>
      <c r="BQ378" s="30">
        <v>1779.30261</v>
      </c>
      <c r="BR378" s="30">
        <v>1823.388549</v>
      </c>
      <c r="BS378" s="30"/>
      <c r="BT378" s="31">
        <v>21.351762000000001</v>
      </c>
      <c r="BU378" s="31">
        <v>-1.9312230000000001</v>
      </c>
      <c r="BV378" s="31">
        <v>-0.7517209999999992</v>
      </c>
      <c r="BW378" s="31">
        <v>1.5893499999999987</v>
      </c>
      <c r="BX378" s="27">
        <v>26.392738000000001</v>
      </c>
      <c r="BZ378" s="27">
        <v>-26.244976000000005</v>
      </c>
      <c r="CB378" s="27">
        <v>531.81394799999998</v>
      </c>
      <c r="CD378" s="27">
        <v>335.600481</v>
      </c>
      <c r="CE378" s="27">
        <v>360.21417600000001</v>
      </c>
      <c r="CF378" s="27">
        <v>538.20491900000002</v>
      </c>
      <c r="CG378" s="27">
        <v>531.81394799999998</v>
      </c>
      <c r="CI378" s="27">
        <v>-31.882825</v>
      </c>
      <c r="CJ378" s="27">
        <v>23.444065000000002</v>
      </c>
      <c r="CK378" s="27">
        <v>23.444065000000002</v>
      </c>
      <c r="CL378" s="27">
        <v>26.392738000000001</v>
      </c>
    </row>
    <row r="379" spans="1:90" ht="16.5" customHeight="1" x14ac:dyDescent="0.25">
      <c r="A379" s="50"/>
      <c r="B379" s="27" t="s">
        <v>441</v>
      </c>
      <c r="C379" s="51" t="s">
        <v>79</v>
      </c>
      <c r="D379" s="52" t="s">
        <v>34</v>
      </c>
      <c r="E379" s="53" t="s">
        <v>58</v>
      </c>
      <c r="F379" s="53"/>
      <c r="G379" s="53">
        <v>159.09177600000001</v>
      </c>
      <c r="H379" s="53">
        <v>86.710431999999997</v>
      </c>
      <c r="I379" s="28" t="s">
        <v>58</v>
      </c>
      <c r="J379" s="47" t="s">
        <v>58</v>
      </c>
      <c r="K379" s="53" t="s">
        <v>58</v>
      </c>
      <c r="L379" s="53" t="s">
        <v>58</v>
      </c>
      <c r="M379" s="53">
        <v>25.245227</v>
      </c>
      <c r="N379" s="53">
        <v>23.157626999999994</v>
      </c>
      <c r="O379" s="28" t="s">
        <v>58</v>
      </c>
      <c r="P379" s="47" t="s">
        <v>58</v>
      </c>
      <c r="Q379" s="53" t="s">
        <v>58</v>
      </c>
      <c r="R379" s="53" t="s">
        <v>58</v>
      </c>
      <c r="S379" s="53">
        <v>6.7010439999999996</v>
      </c>
      <c r="T379" s="53">
        <v>5.9545969999999997</v>
      </c>
      <c r="U379" s="28" t="s">
        <v>58</v>
      </c>
      <c r="V379" s="29" t="s">
        <v>58</v>
      </c>
      <c r="W379" s="27"/>
      <c r="X379" s="27" t="s">
        <v>81</v>
      </c>
      <c r="Y379" s="27"/>
      <c r="Z379" s="27"/>
      <c r="AA379" s="30">
        <v>1288</v>
      </c>
      <c r="AB379" s="31"/>
      <c r="AC379" s="31">
        <v>247.217152</v>
      </c>
      <c r="AD379" s="31">
        <v>353.88451600000008</v>
      </c>
      <c r="AE379" s="31">
        <v>255.05810299999999</v>
      </c>
      <c r="AF379" s="31"/>
      <c r="AG379" s="31">
        <v>99.735438999999985</v>
      </c>
      <c r="AH379" s="31"/>
      <c r="AI379" s="31">
        <v>38.761389000000001</v>
      </c>
      <c r="AJ379" s="31">
        <v>39.838735000000014</v>
      </c>
      <c r="AK379" s="31">
        <v>42.174391</v>
      </c>
      <c r="AL379" s="31">
        <v>32.564245</v>
      </c>
      <c r="AM379" s="31"/>
      <c r="AN379" s="31">
        <v>74.012416000000002</v>
      </c>
      <c r="AO379" s="31"/>
      <c r="AP379" s="31">
        <v>22.908577000000001</v>
      </c>
      <c r="AQ379" s="31">
        <v>29.417675000000003</v>
      </c>
      <c r="AR379" s="31">
        <v>20.971064999999999</v>
      </c>
      <c r="AS379" s="31">
        <v>21.043949999999999</v>
      </c>
      <c r="AT379" s="31"/>
      <c r="AU379" s="31">
        <v>77.568157999999997</v>
      </c>
      <c r="AV379" s="31"/>
      <c r="AW379" s="31">
        <v>25.245227</v>
      </c>
      <c r="AX379" s="31">
        <v>34.078088000000001</v>
      </c>
      <c r="AY379" s="31">
        <v>22.701800000000009</v>
      </c>
      <c r="AZ379" s="31">
        <v>23.157626999999994</v>
      </c>
      <c r="BA379" s="31"/>
      <c r="BB379" s="31">
        <v>26.060307999999999</v>
      </c>
      <c r="BC379" s="31"/>
      <c r="BD379" s="31">
        <v>6.7010439999999996</v>
      </c>
      <c r="BE379" s="31">
        <v>54.622656000000006</v>
      </c>
      <c r="BF379" s="31">
        <v>-0.377917</v>
      </c>
      <c r="BG379" s="31">
        <v>5.9545969999999997</v>
      </c>
      <c r="BH379" s="30">
        <v>60.009382000000002</v>
      </c>
      <c r="BI379" s="30">
        <v>96.15155799999998</v>
      </c>
      <c r="BJ379" s="30">
        <v>285.30219099999999</v>
      </c>
      <c r="BK379" s="30">
        <v>322.96091899999999</v>
      </c>
      <c r="BL379" s="30">
        <v>262.51621299999999</v>
      </c>
      <c r="BM379" s="30"/>
      <c r="BN379" s="30">
        <v>296.282104</v>
      </c>
      <c r="BO379" s="30">
        <v>635.87123499999996</v>
      </c>
      <c r="BP379" s="30">
        <v>633.81161699999996</v>
      </c>
      <c r="BQ379" s="30">
        <v>1450.7216920000001</v>
      </c>
      <c r="BR379" s="30">
        <v>1464.5023200000001</v>
      </c>
      <c r="BS379" s="30"/>
      <c r="BT379" s="31">
        <v>169.82243499999993</v>
      </c>
      <c r="BU379" s="31">
        <v>13.092779</v>
      </c>
      <c r="BV379" s="31">
        <v>17.508535000000006</v>
      </c>
      <c r="BW379" s="31">
        <v>14.492304000000001</v>
      </c>
      <c r="BX379" s="27">
        <v>132.22663700000001</v>
      </c>
      <c r="BZ379" s="27">
        <v>134.34804600000001</v>
      </c>
      <c r="CB379" s="27">
        <v>52.900128999999993</v>
      </c>
      <c r="CD379" s="27">
        <v>66.900379999999998</v>
      </c>
      <c r="CE379" s="27">
        <v>80.305047000000002</v>
      </c>
      <c r="CF379" s="27">
        <v>40.000682999999995</v>
      </c>
      <c r="CG379" s="27">
        <v>52.900128999999993</v>
      </c>
      <c r="CI379" s="27">
        <v>105.18274200000002</v>
      </c>
      <c r="CJ379" s="27">
        <v>141.83565800000002</v>
      </c>
      <c r="CK379" s="27">
        <v>141.83565800000002</v>
      </c>
      <c r="CL379" s="27">
        <v>132.22663700000001</v>
      </c>
    </row>
    <row r="380" spans="1:90" ht="16.5" customHeight="1" x14ac:dyDescent="0.25">
      <c r="A380" s="50"/>
      <c r="B380" s="27" t="s">
        <v>442</v>
      </c>
      <c r="C380" s="51" t="s">
        <v>79</v>
      </c>
      <c r="D380" s="52" t="s">
        <v>34</v>
      </c>
      <c r="E380" s="53" t="s">
        <v>58</v>
      </c>
      <c r="F380" s="53"/>
      <c r="G380" s="53">
        <v>3563.7141369999999</v>
      </c>
      <c r="H380" s="53">
        <v>2113.4516359999998</v>
      </c>
      <c r="I380" s="28" t="s">
        <v>58</v>
      </c>
      <c r="J380" s="47" t="s">
        <v>58</v>
      </c>
      <c r="K380" s="53" t="s">
        <v>58</v>
      </c>
      <c r="L380" s="53" t="s">
        <v>58</v>
      </c>
      <c r="M380" s="53">
        <v>169.26991099999998</v>
      </c>
      <c r="N380" s="53">
        <v>113.80568600000001</v>
      </c>
      <c r="O380" s="28" t="s">
        <v>58</v>
      </c>
      <c r="P380" s="47" t="s">
        <v>58</v>
      </c>
      <c r="Q380" s="53" t="s">
        <v>58</v>
      </c>
      <c r="R380" s="53" t="s">
        <v>58</v>
      </c>
      <c r="S380" s="53">
        <v>82.308834000000004</v>
      </c>
      <c r="T380" s="53">
        <v>1.7978130000000001</v>
      </c>
      <c r="U380" s="28" t="s">
        <v>58</v>
      </c>
      <c r="V380" s="29" t="s">
        <v>58</v>
      </c>
      <c r="W380" s="27"/>
      <c r="X380" s="27" t="s">
        <v>81</v>
      </c>
      <c r="Y380" s="27"/>
      <c r="Z380" s="27"/>
      <c r="AA380" s="30">
        <v>10695.764880000001</v>
      </c>
      <c r="AB380" s="31"/>
      <c r="AC380" s="31">
        <v>4047.2431750000005</v>
      </c>
      <c r="AD380" s="31">
        <v>3375.1472039999999</v>
      </c>
      <c r="AE380" s="31">
        <v>2360.7443410000001</v>
      </c>
      <c r="AF380" s="31"/>
      <c r="AG380" s="31">
        <v>300.55399299999999</v>
      </c>
      <c r="AH380" s="31"/>
      <c r="AI380" s="31">
        <v>254.72827599999999</v>
      </c>
      <c r="AJ380" s="31">
        <v>273.12297699999999</v>
      </c>
      <c r="AK380" s="31">
        <v>187.295523</v>
      </c>
      <c r="AL380" s="31">
        <v>153.907173</v>
      </c>
      <c r="AM380" s="31"/>
      <c r="AN380" s="31">
        <v>213.85536300000001</v>
      </c>
      <c r="AO380" s="31"/>
      <c r="AP380" s="31">
        <v>166.28829999999999</v>
      </c>
      <c r="AQ380" s="31">
        <v>198.22244999999998</v>
      </c>
      <c r="AR380" s="31">
        <v>132.96471</v>
      </c>
      <c r="AS380" s="31">
        <v>109.487179</v>
      </c>
      <c r="AT380" s="31"/>
      <c r="AU380" s="31">
        <v>222.03786000000002</v>
      </c>
      <c r="AV380" s="31"/>
      <c r="AW380" s="31">
        <v>169.26991099999998</v>
      </c>
      <c r="AX380" s="31">
        <v>195.88814299999999</v>
      </c>
      <c r="AY380" s="31">
        <v>137.94344899999996</v>
      </c>
      <c r="AZ380" s="31">
        <v>113.80568600000001</v>
      </c>
      <c r="BA380" s="31"/>
      <c r="BB380" s="31">
        <v>3.1164869999999998</v>
      </c>
      <c r="BC380" s="31"/>
      <c r="BD380" s="31">
        <v>82.308834000000004</v>
      </c>
      <c r="BE380" s="31">
        <v>77.322901000000002</v>
      </c>
      <c r="BF380" s="31">
        <v>23.241088999999999</v>
      </c>
      <c r="BG380" s="31">
        <v>1.7978130000000001</v>
      </c>
      <c r="BH380" s="30">
        <v>-68.403083000000009</v>
      </c>
      <c r="BI380" s="30">
        <v>-36.663595000000001</v>
      </c>
      <c r="BJ380" s="30">
        <v>-258.64925699999998</v>
      </c>
      <c r="BK380" s="30">
        <v>-631.86656599999992</v>
      </c>
      <c r="BL380" s="30">
        <v>-677.42555200000004</v>
      </c>
      <c r="BM380" s="30"/>
      <c r="BN380" s="30">
        <v>256.840574</v>
      </c>
      <c r="BO380" s="30">
        <v>1212.3877150000001</v>
      </c>
      <c r="BP380" s="30">
        <v>1374.4280799999999</v>
      </c>
      <c r="BQ380" s="30">
        <v>1466.638913</v>
      </c>
      <c r="BR380" s="30">
        <v>1585.3444959999999</v>
      </c>
      <c r="BS380" s="30"/>
      <c r="BT380" s="31">
        <v>1821.3900399999993</v>
      </c>
      <c r="BU380" s="31">
        <v>65.355276999999973</v>
      </c>
      <c r="BV380" s="31">
        <v>93.063921000000008</v>
      </c>
      <c r="BW380" s="31">
        <v>59.711027999999999</v>
      </c>
      <c r="BX380" s="27">
        <v>395.77342499999997</v>
      </c>
      <c r="BZ380" s="27">
        <v>555.86945199999991</v>
      </c>
      <c r="CB380" s="27">
        <v>-48.154913000000001</v>
      </c>
      <c r="CD380" s="27">
        <v>184.670637</v>
      </c>
      <c r="CE380" s="27">
        <v>103.680477</v>
      </c>
      <c r="CF380" s="27">
        <v>-50.723945000000008</v>
      </c>
      <c r="CG380" s="27">
        <v>-48.154913000000001</v>
      </c>
      <c r="CI380" s="27">
        <v>616.90718900000002</v>
      </c>
      <c r="CJ380" s="27">
        <v>468.36159699999996</v>
      </c>
      <c r="CK380" s="27">
        <v>468.36159699999996</v>
      </c>
      <c r="CL380" s="27">
        <v>395.77342499999997</v>
      </c>
    </row>
    <row r="381" spans="1:90" ht="16.5" customHeight="1" x14ac:dyDescent="0.25">
      <c r="A381" s="50"/>
      <c r="B381" s="27" t="s">
        <v>113</v>
      </c>
      <c r="C381" s="51">
        <v>0</v>
      </c>
      <c r="D381" s="52" t="s">
        <v>34</v>
      </c>
      <c r="E381" s="53">
        <v>10518</v>
      </c>
      <c r="F381" s="53"/>
      <c r="G381" s="53">
        <v>9197.8619999999992</v>
      </c>
      <c r="H381" s="53">
        <v>14368.565000000001</v>
      </c>
      <c r="I381" s="28" t="s">
        <v>58</v>
      </c>
      <c r="J381" s="47" t="s">
        <v>58</v>
      </c>
      <c r="K381" s="53">
        <v>149</v>
      </c>
      <c r="L381" s="53" t="s">
        <v>58</v>
      </c>
      <c r="M381" s="53">
        <v>-243.09800000000001</v>
      </c>
      <c r="N381" s="53">
        <v>1299.42</v>
      </c>
      <c r="O381" s="28" t="s">
        <v>58</v>
      </c>
      <c r="P381" s="47" t="s">
        <v>58</v>
      </c>
      <c r="Q381" s="53">
        <v>313.870891792279</v>
      </c>
      <c r="R381" s="53" t="s">
        <v>58</v>
      </c>
      <c r="S381" s="53">
        <v>154.67500000000001</v>
      </c>
      <c r="T381" s="53">
        <v>2509.1460000000002</v>
      </c>
      <c r="U381" s="28" t="s">
        <v>58</v>
      </c>
      <c r="V381" s="29" t="s">
        <v>58</v>
      </c>
      <c r="W381" s="27"/>
      <c r="X381" s="27" t="s">
        <v>81</v>
      </c>
      <c r="Y381" s="27"/>
      <c r="Z381" s="27"/>
      <c r="AA381" s="30">
        <v>42628.608</v>
      </c>
      <c r="AB381" s="31"/>
      <c r="AC381" s="31">
        <v>25789.517</v>
      </c>
      <c r="AD381" s="31">
        <v>8907.9770000000062</v>
      </c>
      <c r="AE381" s="31">
        <v>14200.775</v>
      </c>
      <c r="AF381" s="31"/>
      <c r="AG381" s="31">
        <v>3133.1799999999994</v>
      </c>
      <c r="AH381" s="31"/>
      <c r="AI381" s="31">
        <v>-19.498999999999999</v>
      </c>
      <c r="AJ381" s="31">
        <v>61.937999999999647</v>
      </c>
      <c r="AK381" s="31">
        <v>923.76499999999999</v>
      </c>
      <c r="AL381" s="31">
        <v>1458.231</v>
      </c>
      <c r="AM381" s="31"/>
      <c r="AN381" s="31">
        <v>2478.125</v>
      </c>
      <c r="AO381" s="31"/>
      <c r="AP381" s="31">
        <v>-565.64</v>
      </c>
      <c r="AQ381" s="31">
        <v>-474.85899999999992</v>
      </c>
      <c r="AR381" s="31">
        <v>480.709</v>
      </c>
      <c r="AS381" s="31">
        <v>1108.703</v>
      </c>
      <c r="AT381" s="31"/>
      <c r="AU381" s="31">
        <v>2852.143</v>
      </c>
      <c r="AV381" s="31"/>
      <c r="AW381" s="31">
        <v>-243.09800000000001</v>
      </c>
      <c r="AX381" s="31">
        <v>-148.60399999999981</v>
      </c>
      <c r="AY381" s="31">
        <v>686.54899999999975</v>
      </c>
      <c r="AZ381" s="31">
        <v>1299.42</v>
      </c>
      <c r="BA381" s="31"/>
      <c r="BB381" s="31">
        <v>4262.8530000000001</v>
      </c>
      <c r="BC381" s="31"/>
      <c r="BD381" s="31">
        <v>154.67500000000001</v>
      </c>
      <c r="BE381" s="31">
        <v>822.21399999999994</v>
      </c>
      <c r="BF381" s="31">
        <v>1495.1859999999999</v>
      </c>
      <c r="BG381" s="31">
        <v>2509.1460000000002</v>
      </c>
      <c r="BH381" s="30">
        <v>5057.3669999999993</v>
      </c>
      <c r="BI381" s="30">
        <v>12715.046999999999</v>
      </c>
      <c r="BJ381" s="30">
        <v>14131.369999999999</v>
      </c>
      <c r="BK381" s="30">
        <v>14295.422</v>
      </c>
      <c r="BL381" s="30">
        <v>16377.836999999998</v>
      </c>
      <c r="BM381" s="30"/>
      <c r="BN381" s="30">
        <v>8413.6419999999998</v>
      </c>
      <c r="BO381" s="30">
        <v>16974.287</v>
      </c>
      <c r="BP381" s="30">
        <v>18476.902999999998</v>
      </c>
      <c r="BQ381" s="30">
        <v>19059.252</v>
      </c>
      <c r="BR381" s="30">
        <v>19162.249</v>
      </c>
      <c r="BS381" s="30"/>
      <c r="BT381" s="31">
        <v>9550.4909999999945</v>
      </c>
      <c r="BU381" s="31">
        <v>1335.162</v>
      </c>
      <c r="BV381" s="31">
        <v>763.5</v>
      </c>
      <c r="BW381" s="31">
        <v>500.12300000000005</v>
      </c>
      <c r="BX381" s="27">
        <v>5878.9439999999995</v>
      </c>
      <c r="BZ381" s="27">
        <v>3390.0879999999997</v>
      </c>
      <c r="CB381" s="27">
        <v>7494.5480000000007</v>
      </c>
      <c r="CD381" s="27">
        <v>4981.2210000000005</v>
      </c>
      <c r="CE381" s="27">
        <v>6580.2530000000006</v>
      </c>
      <c r="CF381" s="27">
        <v>7287.3060000000005</v>
      </c>
      <c r="CG381" s="27">
        <v>7494.5480000000007</v>
      </c>
      <c r="CI381" s="27">
        <v>1594.2670000000001</v>
      </c>
      <c r="CJ381" s="27">
        <v>5230.3309999999992</v>
      </c>
      <c r="CK381" s="27">
        <v>5230.3309999999992</v>
      </c>
      <c r="CL381" s="27">
        <v>5878.9439999999995</v>
      </c>
    </row>
    <row r="382" spans="1:90" ht="16.5" customHeight="1" x14ac:dyDescent="0.25">
      <c r="A382" s="50"/>
      <c r="B382" s="27" t="s">
        <v>443</v>
      </c>
      <c r="C382" s="51" t="s">
        <v>79</v>
      </c>
      <c r="D382" s="52" t="s">
        <v>34</v>
      </c>
      <c r="E382" s="53" t="s">
        <v>58</v>
      </c>
      <c r="F382" s="53"/>
      <c r="G382" s="53">
        <v>767.10197000000005</v>
      </c>
      <c r="H382" s="53">
        <v>519.333168</v>
      </c>
      <c r="I382" s="28" t="s">
        <v>58</v>
      </c>
      <c r="J382" s="47" t="s">
        <v>58</v>
      </c>
      <c r="K382" s="53" t="s">
        <v>58</v>
      </c>
      <c r="L382" s="53" t="s">
        <v>58</v>
      </c>
      <c r="M382" s="53">
        <v>75.794589999999999</v>
      </c>
      <c r="N382" s="53">
        <v>71.413600000000002</v>
      </c>
      <c r="O382" s="28" t="s">
        <v>58</v>
      </c>
      <c r="P382" s="47" t="s">
        <v>58</v>
      </c>
      <c r="Q382" s="53" t="s">
        <v>58</v>
      </c>
      <c r="R382" s="53" t="s">
        <v>58</v>
      </c>
      <c r="S382" s="53">
        <v>33.265779999999999</v>
      </c>
      <c r="T382" s="53">
        <v>75.451783000000006</v>
      </c>
      <c r="U382" s="28" t="s">
        <v>58</v>
      </c>
      <c r="V382" s="29" t="s">
        <v>58</v>
      </c>
      <c r="W382" s="27"/>
      <c r="X382" s="27" t="s">
        <v>81</v>
      </c>
      <c r="Y382" s="27"/>
      <c r="Z382" s="27"/>
      <c r="AA382" s="30">
        <v>2912.1120000000001</v>
      </c>
      <c r="AB382" s="31"/>
      <c r="AC382" s="31">
        <v>912.89630499999998</v>
      </c>
      <c r="AD382" s="31">
        <v>592.03315399999997</v>
      </c>
      <c r="AE382" s="31">
        <v>615.19120899999996</v>
      </c>
      <c r="AF382" s="31"/>
      <c r="AG382" s="31">
        <v>157.62229199999999</v>
      </c>
      <c r="AH382" s="31"/>
      <c r="AI382" s="31">
        <v>131.04852</v>
      </c>
      <c r="AJ382" s="31">
        <v>112.71316100000001</v>
      </c>
      <c r="AK382" s="31">
        <v>123.423525</v>
      </c>
      <c r="AL382" s="31">
        <v>103.183921</v>
      </c>
      <c r="AM382" s="31"/>
      <c r="AN382" s="31">
        <v>80.299536000000003</v>
      </c>
      <c r="AO382" s="31"/>
      <c r="AP382" s="31">
        <v>62.456779999999995</v>
      </c>
      <c r="AQ382" s="31">
        <v>51.263120000000043</v>
      </c>
      <c r="AR382" s="31">
        <v>69.544157999999996</v>
      </c>
      <c r="AS382" s="31">
        <v>62.732970000000002</v>
      </c>
      <c r="AT382" s="31"/>
      <c r="AU382" s="31">
        <v>97.713156999999995</v>
      </c>
      <c r="AV382" s="31"/>
      <c r="AW382" s="31">
        <v>75.794589999999999</v>
      </c>
      <c r="AX382" s="31">
        <v>60.384588000000051</v>
      </c>
      <c r="AY382" s="31">
        <v>78.524418999999966</v>
      </c>
      <c r="AZ382" s="31">
        <v>71.413600000000002</v>
      </c>
      <c r="BA382" s="31"/>
      <c r="BB382" s="31">
        <v>77.261044999999996</v>
      </c>
      <c r="BC382" s="31"/>
      <c r="BD382" s="31">
        <v>33.265779999999999</v>
      </c>
      <c r="BE382" s="31">
        <v>191.54442599999999</v>
      </c>
      <c r="BF382" s="31">
        <v>56.724998999999997</v>
      </c>
      <c r="BG382" s="31">
        <v>75.451783000000006</v>
      </c>
      <c r="BH382" s="30">
        <v>70.873863999999998</v>
      </c>
      <c r="BI382" s="30">
        <v>284.19531799999993</v>
      </c>
      <c r="BJ382" s="30">
        <v>379.64318399999996</v>
      </c>
      <c r="BK382" s="30">
        <v>366.23214099999996</v>
      </c>
      <c r="BL382" s="30">
        <v>353.80175199999996</v>
      </c>
      <c r="BM382" s="30"/>
      <c r="BN382" s="30">
        <v>726.73686599999996</v>
      </c>
      <c r="BO382" s="30">
        <v>1280.6135839999999</v>
      </c>
      <c r="BP382" s="30">
        <v>1338.2502950000001</v>
      </c>
      <c r="BQ382" s="30">
        <v>2980.561467</v>
      </c>
      <c r="BR382" s="30">
        <v>2837.5647170000002</v>
      </c>
      <c r="BS382" s="30"/>
      <c r="BT382" s="31">
        <v>314.71656099999996</v>
      </c>
      <c r="BU382" s="31">
        <v>34.412012999999995</v>
      </c>
      <c r="BV382" s="31">
        <v>26.972007999999995</v>
      </c>
      <c r="BW382" s="31">
        <v>17.366654999999998</v>
      </c>
      <c r="BX382" s="27">
        <v>159.282906</v>
      </c>
      <c r="BZ382" s="27">
        <v>236.622164</v>
      </c>
      <c r="CB382" s="27">
        <v>172.92035799999999</v>
      </c>
      <c r="CD382" s="27">
        <v>356.986988</v>
      </c>
      <c r="CE382" s="27">
        <v>325.53046999999998</v>
      </c>
      <c r="CF382" s="27">
        <v>191.83320599999996</v>
      </c>
      <c r="CG382" s="27">
        <v>172.92035799999999</v>
      </c>
      <c r="CI382" s="27">
        <v>286.11719700000003</v>
      </c>
      <c r="CJ382" s="27">
        <v>203.39531199999996</v>
      </c>
      <c r="CK382" s="27">
        <v>203.39531199999996</v>
      </c>
      <c r="CL382" s="27">
        <v>159.282906</v>
      </c>
    </row>
    <row r="383" spans="1:90" ht="16.5" customHeight="1" x14ac:dyDescent="0.25">
      <c r="A383" s="50"/>
      <c r="B383" s="27" t="s">
        <v>444</v>
      </c>
      <c r="C383" s="51" t="s">
        <v>79</v>
      </c>
      <c r="D383" s="52" t="s">
        <v>34</v>
      </c>
      <c r="E383" s="53" t="s">
        <v>58</v>
      </c>
      <c r="F383" s="53"/>
      <c r="G383" s="53">
        <v>171.29331500000001</v>
      </c>
      <c r="H383" s="53">
        <v>169.185858</v>
      </c>
      <c r="I383" s="28" t="s">
        <v>58</v>
      </c>
      <c r="J383" s="47" t="s">
        <v>58</v>
      </c>
      <c r="K383" s="53" t="s">
        <v>58</v>
      </c>
      <c r="L383" s="53" t="s">
        <v>58</v>
      </c>
      <c r="M383" s="53">
        <v>14.548531000000001</v>
      </c>
      <c r="N383" s="53">
        <v>23.399790000000003</v>
      </c>
      <c r="O383" s="28" t="s">
        <v>58</v>
      </c>
      <c r="P383" s="47" t="s">
        <v>58</v>
      </c>
      <c r="Q383" s="53" t="s">
        <v>58</v>
      </c>
      <c r="R383" s="53" t="s">
        <v>58</v>
      </c>
      <c r="S383" s="53">
        <v>-16.758568</v>
      </c>
      <c r="T383" s="53">
        <v>-3.6240450000000002</v>
      </c>
      <c r="U383" s="28" t="s">
        <v>58</v>
      </c>
      <c r="V383" s="29" t="s">
        <v>58</v>
      </c>
      <c r="W383" s="27"/>
      <c r="X383" s="27" t="s">
        <v>81</v>
      </c>
      <c r="Y383" s="27"/>
      <c r="Z383" s="27"/>
      <c r="AA383" s="30">
        <v>942.88894902774996</v>
      </c>
      <c r="AB383" s="31"/>
      <c r="AC383" s="31">
        <v>260.45927699999999</v>
      </c>
      <c r="AD383" s="31">
        <v>135.94927400000006</v>
      </c>
      <c r="AE383" s="31">
        <v>183.100753</v>
      </c>
      <c r="AF383" s="31"/>
      <c r="AG383" s="31">
        <v>111.425129</v>
      </c>
      <c r="AH383" s="31"/>
      <c r="AI383" s="31">
        <v>74.118403999999998</v>
      </c>
      <c r="AJ383" s="31">
        <v>50.776909999999987</v>
      </c>
      <c r="AK383" s="31">
        <v>80.930458000000002</v>
      </c>
      <c r="AL383" s="31">
        <v>72.722744000000006</v>
      </c>
      <c r="AM383" s="31"/>
      <c r="AN383" s="31">
        <v>10.286776</v>
      </c>
      <c r="AO383" s="31"/>
      <c r="AP383" s="31">
        <v>1.718504</v>
      </c>
      <c r="AQ383" s="31">
        <v>-9.6310869999999991</v>
      </c>
      <c r="AR383" s="31">
        <v>11.717409</v>
      </c>
      <c r="AS383" s="31">
        <v>13.865624</v>
      </c>
      <c r="AT383" s="31"/>
      <c r="AU383" s="31">
        <v>31.488229</v>
      </c>
      <c r="AV383" s="31"/>
      <c r="AW383" s="31">
        <v>14.548531000000001</v>
      </c>
      <c r="AX383" s="31">
        <v>2.4004810000000045</v>
      </c>
      <c r="AY383" s="31">
        <v>21.494332999999997</v>
      </c>
      <c r="AZ383" s="31">
        <v>23.399790000000003</v>
      </c>
      <c r="BA383" s="31"/>
      <c r="BB383" s="31">
        <v>-22.612380000000002</v>
      </c>
      <c r="BC383" s="31"/>
      <c r="BD383" s="31">
        <v>-16.758568</v>
      </c>
      <c r="BE383" s="31">
        <v>-21.304045999999992</v>
      </c>
      <c r="BF383" s="31">
        <v>-10.355855</v>
      </c>
      <c r="BG383" s="31">
        <v>-3.6240450000000002</v>
      </c>
      <c r="BH383" s="30">
        <v>240.83438900000002</v>
      </c>
      <c r="BI383" s="30">
        <v>246.43665900000002</v>
      </c>
      <c r="BJ383" s="30">
        <v>246.55174199999999</v>
      </c>
      <c r="BK383" s="30">
        <v>254.38360299999999</v>
      </c>
      <c r="BL383" s="30">
        <v>280.983724</v>
      </c>
      <c r="BM383" s="30"/>
      <c r="BN383" s="30">
        <v>66.925528999999997</v>
      </c>
      <c r="BO383" s="30">
        <v>202.809709</v>
      </c>
      <c r="BP383" s="30">
        <v>192.58533499999999</v>
      </c>
      <c r="BQ383" s="30">
        <v>362.954972</v>
      </c>
      <c r="BR383" s="30">
        <v>343.53214400000002</v>
      </c>
      <c r="BS383" s="30"/>
      <c r="BT383" s="31">
        <v>82.923417000000001</v>
      </c>
      <c r="BU383" s="31">
        <v>12.739079000000002</v>
      </c>
      <c r="BV383" s="31">
        <v>4.9794739999999962</v>
      </c>
      <c r="BW383" s="31">
        <v>17.125959000000002</v>
      </c>
      <c r="BX383" s="27">
        <v>49.971777999999993</v>
      </c>
      <c r="BZ383" s="27">
        <v>55.383043000000001</v>
      </c>
      <c r="CB383" s="27">
        <v>-55.959313000000002</v>
      </c>
      <c r="CD383" s="27">
        <v>-52.04251399999999</v>
      </c>
      <c r="CE383" s="27">
        <v>-54.272280999999992</v>
      </c>
      <c r="CF383" s="27">
        <v>-60.369909999999997</v>
      </c>
      <c r="CG383" s="27">
        <v>-55.959313000000002</v>
      </c>
      <c r="CI383" s="27">
        <v>61.843135000000004</v>
      </c>
      <c r="CJ383" s="27">
        <v>58.727031999999994</v>
      </c>
      <c r="CK383" s="27">
        <v>58.727031999999994</v>
      </c>
      <c r="CL383" s="27">
        <v>49.971777999999993</v>
      </c>
    </row>
    <row r="384" spans="1:90" ht="16.5" customHeight="1" x14ac:dyDescent="0.25">
      <c r="A384" s="50"/>
      <c r="B384" s="27" t="s">
        <v>445</v>
      </c>
      <c r="C384" s="51" t="s">
        <v>79</v>
      </c>
      <c r="D384" s="52" t="s">
        <v>34</v>
      </c>
      <c r="E384" s="53" t="s">
        <v>58</v>
      </c>
      <c r="F384" s="53"/>
      <c r="G384" s="53">
        <v>142.652681</v>
      </c>
      <c r="H384" s="53">
        <v>185.72167999999999</v>
      </c>
      <c r="I384" s="28" t="s">
        <v>58</v>
      </c>
      <c r="J384" s="47" t="s">
        <v>58</v>
      </c>
      <c r="K384" s="53" t="s">
        <v>58</v>
      </c>
      <c r="L384" s="53" t="s">
        <v>58</v>
      </c>
      <c r="M384" s="53">
        <v>0.50552400000000008</v>
      </c>
      <c r="N384" s="53">
        <v>18.751754000000005</v>
      </c>
      <c r="O384" s="28" t="s">
        <v>58</v>
      </c>
      <c r="P384" s="47" t="s">
        <v>58</v>
      </c>
      <c r="Q384" s="53" t="s">
        <v>58</v>
      </c>
      <c r="R384" s="53" t="s">
        <v>58</v>
      </c>
      <c r="S384" s="53">
        <v>-2.808055</v>
      </c>
      <c r="T384" s="53">
        <v>9.9462919999999997</v>
      </c>
      <c r="U384" s="28" t="s">
        <v>58</v>
      </c>
      <c r="V384" s="29" t="s">
        <v>58</v>
      </c>
      <c r="W384" s="27"/>
      <c r="X384" s="27" t="s">
        <v>81</v>
      </c>
      <c r="Y384" s="27"/>
      <c r="Z384" s="27"/>
      <c r="AA384" s="30">
        <v>719.81</v>
      </c>
      <c r="AB384" s="31"/>
      <c r="AC384" s="31">
        <v>300.183694</v>
      </c>
      <c r="AD384" s="31">
        <v>121.50379600000008</v>
      </c>
      <c r="AE384" s="31">
        <v>132.96412100000001</v>
      </c>
      <c r="AF384" s="31"/>
      <c r="AG384" s="31">
        <v>38.873890000000003</v>
      </c>
      <c r="AH384" s="31"/>
      <c r="AI384" s="31">
        <v>8.4097179999999998</v>
      </c>
      <c r="AJ384" s="31">
        <v>5.4499859999999964</v>
      </c>
      <c r="AK384" s="31">
        <v>5.3349780000000004</v>
      </c>
      <c r="AL384" s="31">
        <v>22.301247</v>
      </c>
      <c r="AM384" s="31"/>
      <c r="AN384" s="31">
        <v>31.257546000000005</v>
      </c>
      <c r="AO384" s="31"/>
      <c r="AP384" s="31">
        <v>-0.37337199999999998</v>
      </c>
      <c r="AQ384" s="31">
        <v>-7.3301000000000727E-2</v>
      </c>
      <c r="AR384" s="31">
        <v>1.64564</v>
      </c>
      <c r="AS384" s="31">
        <v>18.225618000000001</v>
      </c>
      <c r="AT384" s="31"/>
      <c r="AU384" s="31">
        <v>32.302201000000004</v>
      </c>
      <c r="AV384" s="31"/>
      <c r="AW384" s="31">
        <v>0.50552400000000008</v>
      </c>
      <c r="AX384" s="31">
        <v>0.73400099999999902</v>
      </c>
      <c r="AY384" s="31">
        <v>2.1943209999999933</v>
      </c>
      <c r="AZ384" s="31">
        <v>18.751754000000005</v>
      </c>
      <c r="BA384" s="31"/>
      <c r="BB384" s="31">
        <v>21.192202000000002</v>
      </c>
      <c r="BC384" s="31"/>
      <c r="BD384" s="31">
        <v>-2.808055</v>
      </c>
      <c r="BE384" s="31">
        <v>0.2621929999999999</v>
      </c>
      <c r="BF384" s="31">
        <v>2.1725240000000001</v>
      </c>
      <c r="BG384" s="31">
        <v>9.9462919999999997</v>
      </c>
      <c r="BH384" s="30">
        <v>-35.633977999999999</v>
      </c>
      <c r="BI384" s="30">
        <v>-23.954461999999999</v>
      </c>
      <c r="BJ384" s="30">
        <v>-15.986008999999999</v>
      </c>
      <c r="BK384" s="30">
        <v>-37.173538999999998</v>
      </c>
      <c r="BL384" s="30">
        <v>-15.536161</v>
      </c>
      <c r="BM384" s="30"/>
      <c r="BN384" s="30">
        <v>69.575873000000001</v>
      </c>
      <c r="BO384" s="30">
        <v>88.181652</v>
      </c>
      <c r="BP384" s="30">
        <v>90.041152999999994</v>
      </c>
      <c r="BQ384" s="30">
        <v>89.675624999999997</v>
      </c>
      <c r="BR384" s="30">
        <v>85.506833999999998</v>
      </c>
      <c r="BS384" s="30"/>
      <c r="BT384" s="31">
        <v>121.79354000000001</v>
      </c>
      <c r="BU384" s="31">
        <v>3.9052050000000014</v>
      </c>
      <c r="BV384" s="31">
        <v>5.7935759999999998</v>
      </c>
      <c r="BW384" s="31">
        <v>3.4286719999999997</v>
      </c>
      <c r="BX384" s="27">
        <v>49.056258000000007</v>
      </c>
      <c r="BZ384" s="27">
        <v>35.230522999999998</v>
      </c>
      <c r="CB384" s="27">
        <v>27.559547000000002</v>
      </c>
      <c r="CD384" s="27">
        <v>9.5729540000000011</v>
      </c>
      <c r="CE384" s="27">
        <v>23.626919000000001</v>
      </c>
      <c r="CF384" s="27">
        <v>28.420340000000003</v>
      </c>
      <c r="CG384" s="27">
        <v>27.559547000000002</v>
      </c>
      <c r="CI384" s="27">
        <v>22.185599999999994</v>
      </c>
      <c r="CJ384" s="27">
        <v>47.345373999999993</v>
      </c>
      <c r="CK384" s="27">
        <v>47.345373999999993</v>
      </c>
      <c r="CL384" s="27">
        <v>49.056258000000007</v>
      </c>
    </row>
    <row r="385" spans="1:90" ht="16.5" customHeight="1" x14ac:dyDescent="0.25">
      <c r="A385" s="50"/>
      <c r="B385" s="27" t="s">
        <v>446</v>
      </c>
      <c r="C385" s="51" t="s">
        <v>79</v>
      </c>
      <c r="D385" s="52" t="s">
        <v>34</v>
      </c>
      <c r="E385" s="53" t="s">
        <v>58</v>
      </c>
      <c r="F385" s="53"/>
      <c r="G385" s="53">
        <v>4.8551869999999999</v>
      </c>
      <c r="H385" s="53">
        <v>51.145766000000002</v>
      </c>
      <c r="I385" s="28" t="s">
        <v>58</v>
      </c>
      <c r="J385" s="47" t="s">
        <v>58</v>
      </c>
      <c r="K385" s="53" t="s">
        <v>58</v>
      </c>
      <c r="L385" s="53" t="s">
        <v>58</v>
      </c>
      <c r="M385" s="53">
        <v>-26.518510999999997</v>
      </c>
      <c r="N385" s="53">
        <v>9.5926979999999986</v>
      </c>
      <c r="O385" s="28" t="s">
        <v>58</v>
      </c>
      <c r="P385" s="47" t="s">
        <v>58</v>
      </c>
      <c r="Q385" s="53" t="s">
        <v>58</v>
      </c>
      <c r="R385" s="53" t="s">
        <v>58</v>
      </c>
      <c r="S385" s="53">
        <v>-20.987794000000001</v>
      </c>
      <c r="T385" s="53">
        <v>5.0377539999999996</v>
      </c>
      <c r="U385" s="28" t="s">
        <v>58</v>
      </c>
      <c r="V385" s="29" t="s">
        <v>58</v>
      </c>
      <c r="W385" s="27"/>
      <c r="X385" s="27" t="s">
        <v>81</v>
      </c>
      <c r="Y385" s="27"/>
      <c r="Z385" s="27"/>
      <c r="AA385" s="30">
        <v>3102.9350399999998</v>
      </c>
      <c r="AB385" s="31"/>
      <c r="AC385" s="31">
        <v>54.065496000000003</v>
      </c>
      <c r="AD385" s="31">
        <v>49.472013999999973</v>
      </c>
      <c r="AE385" s="31">
        <v>173.94727800000001</v>
      </c>
      <c r="AF385" s="31"/>
      <c r="AG385" s="31">
        <v>-3.3557769999999998</v>
      </c>
      <c r="AH385" s="31"/>
      <c r="AI385" s="31">
        <v>-27.006437999999999</v>
      </c>
      <c r="AJ385" s="31">
        <v>4.7436760000000078</v>
      </c>
      <c r="AK385" s="31">
        <v>97.485489000000001</v>
      </c>
      <c r="AL385" s="31">
        <v>6.9694130000000003</v>
      </c>
      <c r="AM385" s="31"/>
      <c r="AN385" s="31">
        <v>-6.072299000000001</v>
      </c>
      <c r="AO385" s="31"/>
      <c r="AP385" s="31">
        <v>-28.784026999999995</v>
      </c>
      <c r="AQ385" s="31">
        <v>3.157826</v>
      </c>
      <c r="AR385" s="31">
        <v>96.201588000000001</v>
      </c>
      <c r="AS385" s="31">
        <v>5.7152440000000002</v>
      </c>
      <c r="AT385" s="31"/>
      <c r="AU385" s="31">
        <v>-0.93060700000000107</v>
      </c>
      <c r="AV385" s="31"/>
      <c r="AW385" s="31">
        <v>-26.518510999999997</v>
      </c>
      <c r="AX385" s="31">
        <v>64.72788700000001</v>
      </c>
      <c r="AY385" s="31">
        <v>95.287513000000004</v>
      </c>
      <c r="AZ385" s="31">
        <v>9.5926979999999986</v>
      </c>
      <c r="BA385" s="31"/>
      <c r="BB385" s="31">
        <v>-7.1832570000000002</v>
      </c>
      <c r="BC385" s="31"/>
      <c r="BD385" s="31">
        <v>-20.987794000000001</v>
      </c>
      <c r="BE385" s="31">
        <v>5.3678879999999936</v>
      </c>
      <c r="BF385" s="31">
        <v>88.890880999999993</v>
      </c>
      <c r="BG385" s="31">
        <v>5.0377539999999996</v>
      </c>
      <c r="BH385" s="30">
        <v>-3.838333</v>
      </c>
      <c r="BI385" s="30">
        <v>-52.248945999999997</v>
      </c>
      <c r="BJ385" s="30">
        <v>-109.327355</v>
      </c>
      <c r="BK385" s="30">
        <v>-95.175317000000007</v>
      </c>
      <c r="BL385" s="30">
        <v>-53.681564000000002</v>
      </c>
      <c r="BM385" s="30"/>
      <c r="BN385" s="30">
        <v>32.036127999999998</v>
      </c>
      <c r="BO385" s="30">
        <v>113.11982999999999</v>
      </c>
      <c r="BP385" s="30">
        <v>202.01071099999999</v>
      </c>
      <c r="BQ385" s="30">
        <v>251.9597</v>
      </c>
      <c r="BR385" s="30">
        <v>230.97190599999999</v>
      </c>
      <c r="BS385" s="30"/>
      <c r="BT385" s="31">
        <v>16.352665999999999</v>
      </c>
      <c r="BU385" s="31">
        <v>49.817272000000003</v>
      </c>
      <c r="BV385" s="31">
        <v>5.4325299999999999</v>
      </c>
      <c r="BW385" s="31">
        <v>4.2789150000000031</v>
      </c>
      <c r="BX385" s="27">
        <v>47.906944000000003</v>
      </c>
      <c r="BZ385" s="27">
        <v>159.08479299999999</v>
      </c>
      <c r="CB385" s="27">
        <v>49.262440000000005</v>
      </c>
      <c r="CD385" s="27">
        <v>78.308729</v>
      </c>
      <c r="CE385" s="27">
        <v>87.075512000000003</v>
      </c>
      <c r="CF385" s="27">
        <v>97.048384000000013</v>
      </c>
      <c r="CG385" s="27">
        <v>49.262440000000005</v>
      </c>
      <c r="CI385" s="27">
        <v>143.08958699999999</v>
      </c>
      <c r="CJ385" s="27">
        <v>93.377184999999997</v>
      </c>
      <c r="CK385" s="27">
        <v>93.377184999999997</v>
      </c>
      <c r="CL385" s="27">
        <v>47.906944000000003</v>
      </c>
    </row>
    <row r="386" spans="1:90" ht="16.5" customHeight="1" x14ac:dyDescent="0.25">
      <c r="A386" s="50"/>
      <c r="B386" s="27" t="s">
        <v>447</v>
      </c>
      <c r="C386" s="51" t="s">
        <v>79</v>
      </c>
      <c r="D386" s="52" t="s">
        <v>34</v>
      </c>
      <c r="E386" s="53" t="s">
        <v>58</v>
      </c>
      <c r="F386" s="53"/>
      <c r="G386" s="53">
        <v>476.60553599999992</v>
      </c>
      <c r="H386" s="53">
        <v>288.91734600000001</v>
      </c>
      <c r="I386" s="28" t="s">
        <v>58</v>
      </c>
      <c r="J386" s="47" t="s">
        <v>58</v>
      </c>
      <c r="K386" s="53" t="s">
        <v>58</v>
      </c>
      <c r="L386" s="53" t="s">
        <v>58</v>
      </c>
      <c r="M386" s="53">
        <v>126.98695799999999</v>
      </c>
      <c r="N386" s="53">
        <v>79.631495999999999</v>
      </c>
      <c r="O386" s="28" t="s">
        <v>58</v>
      </c>
      <c r="P386" s="47" t="s">
        <v>58</v>
      </c>
      <c r="Q386" s="53" t="s">
        <v>58</v>
      </c>
      <c r="R386" s="53" t="s">
        <v>58</v>
      </c>
      <c r="S386" s="53">
        <v>50.632841999999997</v>
      </c>
      <c r="T386" s="53">
        <v>71.592762000000008</v>
      </c>
      <c r="U386" s="28" t="s">
        <v>58</v>
      </c>
      <c r="V386" s="29" t="s">
        <v>58</v>
      </c>
      <c r="W386" s="27"/>
      <c r="X386" s="27" t="s">
        <v>81</v>
      </c>
      <c r="Y386" s="27"/>
      <c r="Z386" s="27"/>
      <c r="AA386" s="30">
        <v>3477.8975</v>
      </c>
      <c r="AB386" s="31"/>
      <c r="AC386" s="31">
        <v>575.26809400000002</v>
      </c>
      <c r="AD386" s="31">
        <v>453.68812500000013</v>
      </c>
      <c r="AE386" s="31">
        <v>549.07265499999994</v>
      </c>
      <c r="AF386" s="31"/>
      <c r="AG386" s="31">
        <v>202.07847000000004</v>
      </c>
      <c r="AH386" s="31"/>
      <c r="AI386" s="31">
        <v>132.55229499999999</v>
      </c>
      <c r="AJ386" s="31">
        <v>178.86607199999997</v>
      </c>
      <c r="AK386" s="31">
        <v>159.91515099999998</v>
      </c>
      <c r="AL386" s="31">
        <v>89.329103000000032</v>
      </c>
      <c r="AM386" s="31"/>
      <c r="AN386" s="31">
        <v>184.24999199999999</v>
      </c>
      <c r="AO386" s="31"/>
      <c r="AP386" s="31">
        <v>124.70355499999999</v>
      </c>
      <c r="AQ386" s="31">
        <v>164.48551899999995</v>
      </c>
      <c r="AR386" s="31">
        <v>150.03121200000001</v>
      </c>
      <c r="AS386" s="31">
        <v>78.543849999999992</v>
      </c>
      <c r="AT386" s="31"/>
      <c r="AU386" s="31">
        <v>186.44064499999999</v>
      </c>
      <c r="AV386" s="31"/>
      <c r="AW386" s="31">
        <v>126.98695799999999</v>
      </c>
      <c r="AX386" s="31">
        <v>165.59050999999997</v>
      </c>
      <c r="AY386" s="31">
        <v>151.12128800000002</v>
      </c>
      <c r="AZ386" s="31">
        <v>79.631495999999999</v>
      </c>
      <c r="BA386" s="31"/>
      <c r="BB386" s="31">
        <v>155.38438300000001</v>
      </c>
      <c r="BC386" s="31"/>
      <c r="BD386" s="31">
        <v>50.632841999999997</v>
      </c>
      <c r="BE386" s="31">
        <v>142.42827900000006</v>
      </c>
      <c r="BF386" s="31">
        <v>96.609009999999984</v>
      </c>
      <c r="BG386" s="31">
        <v>71.592762000000008</v>
      </c>
      <c r="BH386" s="30"/>
      <c r="BI386" s="30">
        <v>365.366804</v>
      </c>
      <c r="BJ386" s="30">
        <v>526.14310699999999</v>
      </c>
      <c r="BK386" s="30">
        <v>231.508343</v>
      </c>
      <c r="BL386" s="30">
        <v>210.55750799999998</v>
      </c>
      <c r="BM386" s="30"/>
      <c r="BN386" s="30"/>
      <c r="BO386" s="30">
        <v>882.22557600000005</v>
      </c>
      <c r="BP386" s="30">
        <v>980.60901699999999</v>
      </c>
      <c r="BQ386" s="30">
        <v>1368.5567699999999</v>
      </c>
      <c r="BR386" s="30">
        <v>1392.352668</v>
      </c>
      <c r="BS386" s="30"/>
      <c r="BT386" s="31">
        <v>234.92799400000001</v>
      </c>
      <c r="BU386" s="31">
        <v>50.195732000000021</v>
      </c>
      <c r="BV386" s="31"/>
      <c r="BW386" s="31"/>
      <c r="BX386" s="27">
        <v>339.883015</v>
      </c>
      <c r="BZ386" s="27">
        <v>503.15244299999995</v>
      </c>
      <c r="CB386" s="27">
        <v>211.69307300000003</v>
      </c>
      <c r="CD386" s="27">
        <v>361.26289300000002</v>
      </c>
      <c r="CE386" s="27">
        <v>394.42167200000006</v>
      </c>
      <c r="CF386" s="27">
        <v>287.370048</v>
      </c>
      <c r="CG386" s="27">
        <v>211.69307300000003</v>
      </c>
      <c r="CI386" s="27">
        <v>523.33025199999997</v>
      </c>
      <c r="CJ386" s="27">
        <v>440.80857099999997</v>
      </c>
      <c r="CK386" s="27">
        <v>440.80857099999997</v>
      </c>
      <c r="CL386" s="27">
        <v>339.883015</v>
      </c>
    </row>
    <row r="387" spans="1:90" ht="16.5" customHeight="1" x14ac:dyDescent="0.25">
      <c r="A387" s="50"/>
      <c r="B387" s="27" t="s">
        <v>114</v>
      </c>
      <c r="C387" s="51">
        <v>0</v>
      </c>
      <c r="D387" s="52" t="s">
        <v>34</v>
      </c>
      <c r="E387" s="53" t="s">
        <v>58</v>
      </c>
      <c r="F387" s="53"/>
      <c r="G387" s="53">
        <v>449.80595899999997</v>
      </c>
      <c r="H387" s="53">
        <v>287.11863599999998</v>
      </c>
      <c r="I387" s="28" t="s">
        <v>58</v>
      </c>
      <c r="J387" s="47" t="s">
        <v>58</v>
      </c>
      <c r="K387" s="53" t="s">
        <v>58</v>
      </c>
      <c r="L387" s="53" t="s">
        <v>58</v>
      </c>
      <c r="M387" s="53">
        <v>89.388194999999996</v>
      </c>
      <c r="N387" s="53">
        <v>44.159192000000004</v>
      </c>
      <c r="O387" s="28" t="s">
        <v>58</v>
      </c>
      <c r="P387" s="47" t="s">
        <v>58</v>
      </c>
      <c r="Q387" s="53" t="s">
        <v>58</v>
      </c>
      <c r="R387" s="53" t="s">
        <v>58</v>
      </c>
      <c r="S387" s="53">
        <v>83.371189999999999</v>
      </c>
      <c r="T387" s="53">
        <v>41.009413000000002</v>
      </c>
      <c r="U387" s="28" t="s">
        <v>58</v>
      </c>
      <c r="V387" s="29" t="s">
        <v>58</v>
      </c>
      <c r="W387" s="27"/>
      <c r="X387" s="27" t="s">
        <v>81</v>
      </c>
      <c r="Y387" s="27"/>
      <c r="Z387" s="27"/>
      <c r="AA387" s="30">
        <v>4162.5</v>
      </c>
      <c r="AB387" s="31"/>
      <c r="AC387" s="31">
        <v>465.85340100000002</v>
      </c>
      <c r="AD387" s="31">
        <v>347.5027520000001</v>
      </c>
      <c r="AE387" s="31">
        <v>363.26074099999988</v>
      </c>
      <c r="AF387" s="31"/>
      <c r="AG387" s="31">
        <v>84.753208000000001</v>
      </c>
      <c r="AH387" s="31"/>
      <c r="AI387" s="31">
        <v>102.29982800000002</v>
      </c>
      <c r="AJ387" s="31">
        <v>49.973622000000034</v>
      </c>
      <c r="AK387" s="31">
        <v>63.971846999999997</v>
      </c>
      <c r="AL387" s="31">
        <v>51.542046999999997</v>
      </c>
      <c r="AM387" s="31"/>
      <c r="AN387" s="31">
        <v>69.693167000000003</v>
      </c>
      <c r="AO387" s="31"/>
      <c r="AP387" s="31">
        <v>87.645262000000002</v>
      </c>
      <c r="AQ387" s="31">
        <v>38.697609999999997</v>
      </c>
      <c r="AR387" s="31">
        <v>53.675382999999997</v>
      </c>
      <c r="AS387" s="31">
        <v>43.017823999999997</v>
      </c>
      <c r="AT387" s="31"/>
      <c r="AU387" s="31">
        <v>71.953404000000006</v>
      </c>
      <c r="AV387" s="31"/>
      <c r="AW387" s="31">
        <v>89.388194999999996</v>
      </c>
      <c r="AX387" s="31">
        <v>40.445533999999995</v>
      </c>
      <c r="AY387" s="31">
        <v>55.184421999999998</v>
      </c>
      <c r="AZ387" s="31">
        <v>44.159192000000004</v>
      </c>
      <c r="BA387" s="31"/>
      <c r="BB387" s="31">
        <v>70.778045000000006</v>
      </c>
      <c r="BC387" s="31"/>
      <c r="BD387" s="31">
        <v>83.371189999999999</v>
      </c>
      <c r="BE387" s="31">
        <v>46.835766000000007</v>
      </c>
      <c r="BF387" s="31">
        <v>56.783655999999993</v>
      </c>
      <c r="BG387" s="31">
        <v>41.009413000000002</v>
      </c>
      <c r="BH387" s="30"/>
      <c r="BI387" s="30">
        <v>-183.790437</v>
      </c>
      <c r="BJ387" s="30">
        <v>-250.24989500000001</v>
      </c>
      <c r="BK387" s="30">
        <v>-291.87137300000001</v>
      </c>
      <c r="BL387" s="30">
        <v>-448.50607100000002</v>
      </c>
      <c r="BM387" s="30"/>
      <c r="BN387" s="30"/>
      <c r="BO387" s="30">
        <v>375.92958099999998</v>
      </c>
      <c r="BP387" s="30">
        <v>432.09162199999997</v>
      </c>
      <c r="BQ387" s="30">
        <v>621.31383400000004</v>
      </c>
      <c r="BR387" s="30">
        <v>700.176016</v>
      </c>
      <c r="BS387" s="30"/>
      <c r="BT387" s="31">
        <v>212.232553</v>
      </c>
      <c r="BU387" s="31">
        <v>21.124890000000004</v>
      </c>
      <c r="BV387" s="31">
        <v>13.522314999999999</v>
      </c>
      <c r="BW387" s="31"/>
      <c r="BX387" s="27">
        <v>136.98627000000002</v>
      </c>
      <c r="BZ387" s="27">
        <v>167.58336</v>
      </c>
      <c r="CB387" s="27">
        <v>120.61375700000001</v>
      </c>
      <c r="CD387" s="27">
        <v>228.00002500000002</v>
      </c>
      <c r="CE387" s="27">
        <v>174.39746700000001</v>
      </c>
      <c r="CF387" s="27">
        <v>156.73164500000001</v>
      </c>
      <c r="CG387" s="27">
        <v>120.61375700000001</v>
      </c>
      <c r="CI387" s="27">
        <v>229.17734300000001</v>
      </c>
      <c r="CJ387" s="27">
        <v>171.04580199999998</v>
      </c>
      <c r="CK387" s="27">
        <v>171.04580199999998</v>
      </c>
      <c r="CL387" s="27">
        <v>136.98627000000002</v>
      </c>
    </row>
    <row r="388" spans="1:90" ht="16.5" customHeight="1" x14ac:dyDescent="0.25">
      <c r="A388" s="50"/>
      <c r="B388" s="27" t="s">
        <v>448</v>
      </c>
      <c r="C388" s="51" t="s">
        <v>79</v>
      </c>
      <c r="D388" s="52" t="s">
        <v>34</v>
      </c>
      <c r="E388" s="53" t="s">
        <v>58</v>
      </c>
      <c r="F388" s="53"/>
      <c r="G388" s="53">
        <v>1956.2521420000003</v>
      </c>
      <c r="H388" s="53">
        <v>1411.7131400000001</v>
      </c>
      <c r="I388" s="28" t="s">
        <v>58</v>
      </c>
      <c r="J388" s="47" t="s">
        <v>58</v>
      </c>
      <c r="K388" s="53" t="s">
        <v>58</v>
      </c>
      <c r="L388" s="53" t="s">
        <v>58</v>
      </c>
      <c r="M388" s="53">
        <v>121.819901</v>
      </c>
      <c r="N388" s="53">
        <v>120.66114099999999</v>
      </c>
      <c r="O388" s="28" t="s">
        <v>58</v>
      </c>
      <c r="P388" s="47" t="s">
        <v>58</v>
      </c>
      <c r="Q388" s="53" t="s">
        <v>58</v>
      </c>
      <c r="R388" s="53" t="s">
        <v>58</v>
      </c>
      <c r="S388" s="53">
        <v>58.754688000000002</v>
      </c>
      <c r="T388" s="53">
        <v>83.743885000000006</v>
      </c>
      <c r="U388" s="28" t="s">
        <v>58</v>
      </c>
      <c r="V388" s="29" t="s">
        <v>58</v>
      </c>
      <c r="W388" s="27"/>
      <c r="X388" s="27" t="s">
        <v>81</v>
      </c>
      <c r="Y388" s="27"/>
      <c r="Z388" s="27"/>
      <c r="AA388" s="30">
        <v>3157.8113503125001</v>
      </c>
      <c r="AB388" s="31"/>
      <c r="AC388" s="31">
        <v>2448.8565589999998</v>
      </c>
      <c r="AD388" s="31">
        <v>1704.2089009999991</v>
      </c>
      <c r="AE388" s="31">
        <v>1677.7874429999999</v>
      </c>
      <c r="AF388" s="31"/>
      <c r="AG388" s="31">
        <v>382.84251</v>
      </c>
      <c r="AH388" s="31"/>
      <c r="AI388" s="31">
        <v>224.77490599999999</v>
      </c>
      <c r="AJ388" s="31">
        <v>189.84979400000009</v>
      </c>
      <c r="AK388" s="31">
        <v>173.73689300000001</v>
      </c>
      <c r="AL388" s="31">
        <v>203.97506999999999</v>
      </c>
      <c r="AM388" s="31"/>
      <c r="AN388" s="31">
        <v>184.35506599999999</v>
      </c>
      <c r="AO388" s="31"/>
      <c r="AP388" s="31">
        <v>91.883583000000002</v>
      </c>
      <c r="AQ388" s="31">
        <v>61.238508000000024</v>
      </c>
      <c r="AR388" s="31">
        <v>53.236074000000002</v>
      </c>
      <c r="AS388" s="31">
        <v>95.496015999999997</v>
      </c>
      <c r="AT388" s="31"/>
      <c r="AU388" s="31">
        <v>230.90269699999999</v>
      </c>
      <c r="AV388" s="31"/>
      <c r="AW388" s="31">
        <v>121.819901</v>
      </c>
      <c r="AX388" s="31">
        <v>83.534665000000032</v>
      </c>
      <c r="AY388" s="31">
        <v>77.500759999999985</v>
      </c>
      <c r="AZ388" s="31">
        <v>120.66114099999999</v>
      </c>
      <c r="BA388" s="31"/>
      <c r="BB388" s="31">
        <v>164.60244499999999</v>
      </c>
      <c r="BC388" s="31"/>
      <c r="BD388" s="31">
        <v>58.754688000000002</v>
      </c>
      <c r="BE388" s="31">
        <v>170.44383699999997</v>
      </c>
      <c r="BF388" s="31">
        <v>45.230539</v>
      </c>
      <c r="BG388" s="31">
        <v>83.743885000000006</v>
      </c>
      <c r="BH388" s="30">
        <v>322.47806199999997</v>
      </c>
      <c r="BI388" s="30">
        <v>783.50148600000011</v>
      </c>
      <c r="BJ388" s="30">
        <v>1122.546728</v>
      </c>
      <c r="BK388" s="30">
        <v>1369.3672449999999</v>
      </c>
      <c r="BL388" s="30">
        <v>1583.4439859999998</v>
      </c>
      <c r="BM388" s="30"/>
      <c r="BN388" s="30">
        <v>1067.3302619999999</v>
      </c>
      <c r="BO388" s="30">
        <v>2053.9789780000001</v>
      </c>
      <c r="BP388" s="30">
        <v>2170.0573890000001</v>
      </c>
      <c r="BQ388" s="30">
        <v>3982.1219430000001</v>
      </c>
      <c r="BR388" s="30">
        <v>3728.752379</v>
      </c>
      <c r="BS388" s="30"/>
      <c r="BT388" s="31">
        <v>805.89102699999989</v>
      </c>
      <c r="BU388" s="31">
        <v>12.769058000000001</v>
      </c>
      <c r="BV388" s="31">
        <v>25.544311999999998</v>
      </c>
      <c r="BW388" s="31">
        <v>17.470213999999999</v>
      </c>
      <c r="BX388" s="27">
        <v>323.10497299999997</v>
      </c>
      <c r="BZ388" s="27">
        <v>391.93812200000002</v>
      </c>
      <c r="CB388" s="27">
        <v>247.44529500000002</v>
      </c>
      <c r="CD388" s="27">
        <v>358.17294799999996</v>
      </c>
      <c r="CE388" s="27">
        <v>380.27682099999998</v>
      </c>
      <c r="CF388" s="27">
        <v>298.51037700000001</v>
      </c>
      <c r="CG388" s="27">
        <v>247.44529500000002</v>
      </c>
      <c r="CI388" s="27">
        <v>403.51646700000003</v>
      </c>
      <c r="CJ388" s="27">
        <v>387.83667500000001</v>
      </c>
      <c r="CK388" s="27">
        <v>387.83667500000001</v>
      </c>
      <c r="CL388" s="27">
        <v>323.10497299999997</v>
      </c>
    </row>
    <row r="389" spans="1:90" ht="16.5" customHeight="1" x14ac:dyDescent="0.25">
      <c r="A389" s="50"/>
      <c r="B389" s="27" t="s">
        <v>449</v>
      </c>
      <c r="C389" s="51" t="s">
        <v>79</v>
      </c>
      <c r="D389" s="52" t="s">
        <v>34</v>
      </c>
      <c r="E389" s="53" t="s">
        <v>58</v>
      </c>
      <c r="F389" s="53"/>
      <c r="G389" s="53">
        <v>1029.749335</v>
      </c>
      <c r="H389" s="53">
        <v>1137.228419</v>
      </c>
      <c r="I389" s="28" t="s">
        <v>58</v>
      </c>
      <c r="J389" s="47" t="s">
        <v>58</v>
      </c>
      <c r="K389" s="53" t="s">
        <v>58</v>
      </c>
      <c r="L389" s="53" t="s">
        <v>58</v>
      </c>
      <c r="M389" s="53">
        <v>33.631639999999997</v>
      </c>
      <c r="N389" s="53">
        <v>222.13135599999998</v>
      </c>
      <c r="O389" s="28" t="s">
        <v>58</v>
      </c>
      <c r="P389" s="47" t="s">
        <v>58</v>
      </c>
      <c r="Q389" s="53" t="s">
        <v>58</v>
      </c>
      <c r="R389" s="53" t="s">
        <v>58</v>
      </c>
      <c r="S389" s="53">
        <v>11.812958</v>
      </c>
      <c r="T389" s="53">
        <v>185.80957100000001</v>
      </c>
      <c r="U389" s="28" t="s">
        <v>58</v>
      </c>
      <c r="V389" s="29" t="s">
        <v>58</v>
      </c>
      <c r="W389" s="27"/>
      <c r="X389" s="27" t="s">
        <v>81</v>
      </c>
      <c r="Y389" s="27"/>
      <c r="Z389" s="27"/>
      <c r="AA389" s="30">
        <v>8851.6949999999997</v>
      </c>
      <c r="AB389" s="31"/>
      <c r="AC389" s="31">
        <v>1963.3200230000002</v>
      </c>
      <c r="AD389" s="31">
        <v>1017.7876279999996</v>
      </c>
      <c r="AE389" s="31">
        <v>1215.4164410000001</v>
      </c>
      <c r="AF389" s="31"/>
      <c r="AG389" s="31">
        <v>427.97657500000003</v>
      </c>
      <c r="AH389" s="31"/>
      <c r="AI389" s="31">
        <v>94.560027000000005</v>
      </c>
      <c r="AJ389" s="31">
        <v>185.4051129999998</v>
      </c>
      <c r="AK389" s="31">
        <v>204.762362</v>
      </c>
      <c r="AL389" s="31">
        <v>251.985277</v>
      </c>
      <c r="AM389" s="31"/>
      <c r="AN389" s="31">
        <v>338.44894599999998</v>
      </c>
      <c r="AO389" s="31"/>
      <c r="AP389" s="31">
        <v>6.4559110000000004</v>
      </c>
      <c r="AQ389" s="31">
        <v>104.49563899999998</v>
      </c>
      <c r="AR389" s="31">
        <v>151.84666100000001</v>
      </c>
      <c r="AS389" s="31">
        <v>200.90890300000001</v>
      </c>
      <c r="AT389" s="31"/>
      <c r="AU389" s="31">
        <v>379.55193799999995</v>
      </c>
      <c r="AV389" s="31"/>
      <c r="AW389" s="31">
        <v>33.631639999999997</v>
      </c>
      <c r="AX389" s="31">
        <v>128.95869599999997</v>
      </c>
      <c r="AY389" s="31">
        <v>173.73795100000004</v>
      </c>
      <c r="AZ389" s="31">
        <v>222.13135599999998</v>
      </c>
      <c r="BA389" s="31"/>
      <c r="BB389" s="31">
        <v>317.03614900000002</v>
      </c>
      <c r="BC389" s="31"/>
      <c r="BD389" s="31">
        <v>11.812958</v>
      </c>
      <c r="BE389" s="31">
        <v>1183.491301</v>
      </c>
      <c r="BF389" s="31">
        <v>131.21282600000001</v>
      </c>
      <c r="BG389" s="31">
        <v>185.80957100000001</v>
      </c>
      <c r="BH389" s="30">
        <v>286.70015799999999</v>
      </c>
      <c r="BI389" s="30">
        <v>481.8100720000001</v>
      </c>
      <c r="BJ389" s="30">
        <v>219.92044500000009</v>
      </c>
      <c r="BK389" s="30">
        <v>208.46913299999994</v>
      </c>
      <c r="BL389" s="30">
        <v>169.06081999999992</v>
      </c>
      <c r="BM389" s="30"/>
      <c r="BN389" s="30">
        <v>1798.007523</v>
      </c>
      <c r="BO389" s="30">
        <v>2462.5699370000002</v>
      </c>
      <c r="BP389" s="30">
        <v>2686.416401</v>
      </c>
      <c r="BQ389" s="30">
        <v>3925.551637</v>
      </c>
      <c r="BR389" s="30">
        <v>3934.6131559999999</v>
      </c>
      <c r="BS389" s="30"/>
      <c r="BT389" s="31">
        <v>667.75641499999983</v>
      </c>
      <c r="BU389" s="31">
        <v>80.582194000000001</v>
      </c>
      <c r="BV389" s="31">
        <v>51.975225000000002</v>
      </c>
      <c r="BW389" s="31">
        <v>53.947440999999998</v>
      </c>
      <c r="BX389" s="27">
        <v>598.50335800000005</v>
      </c>
      <c r="BZ389" s="27">
        <v>682.24858500000005</v>
      </c>
      <c r="CB389" s="27">
        <v>517.35082699999998</v>
      </c>
      <c r="CD389" s="27">
        <v>1512.326656</v>
      </c>
      <c r="CE389" s="27">
        <v>1631.740276</v>
      </c>
      <c r="CF389" s="27">
        <v>603.33864199999994</v>
      </c>
      <c r="CG389" s="27">
        <v>517.35082699999998</v>
      </c>
      <c r="CI389" s="27">
        <v>558.45964300000003</v>
      </c>
      <c r="CJ389" s="27">
        <v>691.65911499999993</v>
      </c>
      <c r="CK389" s="27">
        <v>691.65911499999993</v>
      </c>
      <c r="CL389" s="27">
        <v>598.50335800000005</v>
      </c>
    </row>
    <row r="390" spans="1:90" ht="16.5" customHeight="1" x14ac:dyDescent="0.25">
      <c r="A390" s="50"/>
      <c r="B390" s="27" t="s">
        <v>450</v>
      </c>
      <c r="C390" s="51" t="s">
        <v>79</v>
      </c>
      <c r="D390" s="52" t="s">
        <v>34</v>
      </c>
      <c r="E390" s="53" t="s">
        <v>58</v>
      </c>
      <c r="F390" s="53"/>
      <c r="G390" s="53">
        <v>86.737882999999997</v>
      </c>
      <c r="H390" s="53">
        <v>80.863770000000002</v>
      </c>
      <c r="I390" s="28" t="s">
        <v>58</v>
      </c>
      <c r="J390" s="47" t="s">
        <v>58</v>
      </c>
      <c r="K390" s="53" t="s">
        <v>58</v>
      </c>
      <c r="L390" s="53" t="s">
        <v>58</v>
      </c>
      <c r="M390" s="53">
        <v>17.598873000000001</v>
      </c>
      <c r="N390" s="53">
        <v>20.888623000000003</v>
      </c>
      <c r="O390" s="28" t="s">
        <v>58</v>
      </c>
      <c r="P390" s="47" t="s">
        <v>58</v>
      </c>
      <c r="Q390" s="53" t="s">
        <v>58</v>
      </c>
      <c r="R390" s="53" t="s">
        <v>58</v>
      </c>
      <c r="S390" s="53">
        <v>13.609617</v>
      </c>
      <c r="T390" s="53">
        <v>15.851747</v>
      </c>
      <c r="U390" s="28" t="s">
        <v>58</v>
      </c>
      <c r="V390" s="29" t="s">
        <v>58</v>
      </c>
      <c r="W390" s="27"/>
      <c r="X390" s="27" t="s">
        <v>81</v>
      </c>
      <c r="Y390" s="27"/>
      <c r="Z390" s="27"/>
      <c r="AA390" s="30">
        <v>20080.875</v>
      </c>
      <c r="AB390" s="31"/>
      <c r="AC390" s="31">
        <v>152.83748299999999</v>
      </c>
      <c r="AD390" s="31">
        <v>87.68999100000002</v>
      </c>
      <c r="AE390" s="31">
        <v>78.336010999999999</v>
      </c>
      <c r="AF390" s="31"/>
      <c r="AG390" s="31">
        <v>47.881436000000001</v>
      </c>
      <c r="AH390" s="31"/>
      <c r="AI390" s="31">
        <v>29.433842999999996</v>
      </c>
      <c r="AJ390" s="31">
        <v>32.639682000000008</v>
      </c>
      <c r="AK390" s="31">
        <v>27.141103999999999</v>
      </c>
      <c r="AL390" s="31">
        <v>25.467863000000001</v>
      </c>
      <c r="AM390" s="31"/>
      <c r="AN390" s="31">
        <v>37.197054000000001</v>
      </c>
      <c r="AO390" s="31"/>
      <c r="AP390" s="31">
        <v>16.418009000000001</v>
      </c>
      <c r="AQ390" s="31">
        <v>24.593926999999994</v>
      </c>
      <c r="AR390" s="31">
        <v>19.29806</v>
      </c>
      <c r="AS390" s="31">
        <v>19.8645</v>
      </c>
      <c r="AT390" s="31"/>
      <c r="AU390" s="31">
        <v>39.195425</v>
      </c>
      <c r="AV390" s="31"/>
      <c r="AW390" s="31">
        <v>17.598873000000001</v>
      </c>
      <c r="AX390" s="31">
        <v>26.087375999999992</v>
      </c>
      <c r="AY390" s="31">
        <v>20.316590999999999</v>
      </c>
      <c r="AZ390" s="31">
        <v>20.888623000000003</v>
      </c>
      <c r="BA390" s="31"/>
      <c r="BB390" s="31">
        <v>28.770689999999998</v>
      </c>
      <c r="BC390" s="31"/>
      <c r="BD390" s="31">
        <v>13.609617</v>
      </c>
      <c r="BE390" s="31">
        <v>18.857135</v>
      </c>
      <c r="BF390" s="31">
        <v>15.579813</v>
      </c>
      <c r="BG390" s="31">
        <v>15.851747</v>
      </c>
      <c r="BH390" s="30"/>
      <c r="BI390" s="30">
        <v>-12.511611</v>
      </c>
      <c r="BJ390" s="30">
        <v>-2.5481270000000005</v>
      </c>
      <c r="BK390" s="30">
        <v>-31.477639999999997</v>
      </c>
      <c r="BL390" s="30">
        <v>-49.555630000000001</v>
      </c>
      <c r="BM390" s="30"/>
      <c r="BN390" s="30"/>
      <c r="BO390" s="30">
        <v>95.431988000000004</v>
      </c>
      <c r="BP390" s="30">
        <v>111.142484</v>
      </c>
      <c r="BQ390" s="30">
        <v>129.77221599999999</v>
      </c>
      <c r="BR390" s="30">
        <v>143.265491</v>
      </c>
      <c r="BS390" s="30"/>
      <c r="BT390" s="31">
        <v>54.903998000000016</v>
      </c>
      <c r="BU390" s="31">
        <v>6.4948760000000014</v>
      </c>
      <c r="BV390" s="31">
        <v>6.4948759999999979</v>
      </c>
      <c r="BW390" s="31">
        <v>8.3692910000000005</v>
      </c>
      <c r="BX390" s="27">
        <v>61.837412</v>
      </c>
      <c r="BZ390" s="27">
        <v>85.599391999999995</v>
      </c>
      <c r="CB390" s="27">
        <v>48.604041999999993</v>
      </c>
      <c r="CD390" s="27">
        <v>63.898312000000004</v>
      </c>
      <c r="CE390" s="27">
        <v>63.207638000000003</v>
      </c>
      <c r="CF390" s="27">
        <v>56.383734000000004</v>
      </c>
      <c r="CG390" s="27">
        <v>48.604041999999993</v>
      </c>
      <c r="CI390" s="27">
        <v>84.891462999999987</v>
      </c>
      <c r="CJ390" s="27">
        <v>75.659126999999984</v>
      </c>
      <c r="CK390" s="27">
        <v>75.659126999999984</v>
      </c>
      <c r="CL390" s="27">
        <v>61.837412</v>
      </c>
    </row>
    <row r="391" spans="1:90" ht="16.5" customHeight="1" x14ac:dyDescent="0.25">
      <c r="A391" s="50"/>
      <c r="B391" s="27" t="s">
        <v>451</v>
      </c>
      <c r="C391" s="51" t="s">
        <v>79</v>
      </c>
      <c r="D391" s="52" t="s">
        <v>34</v>
      </c>
      <c r="E391" s="53" t="s">
        <v>58</v>
      </c>
      <c r="F391" s="53"/>
      <c r="G391" s="53">
        <v>2.6651000000000001E-2</v>
      </c>
      <c r="H391" s="53">
        <v>1.2719999999999999E-3</v>
      </c>
      <c r="I391" s="28" t="s">
        <v>58</v>
      </c>
      <c r="J391" s="47" t="s">
        <v>58</v>
      </c>
      <c r="K391" s="53" t="s">
        <v>58</v>
      </c>
      <c r="L391" s="53" t="s">
        <v>58</v>
      </c>
      <c r="M391" s="53" t="s">
        <v>58</v>
      </c>
      <c r="N391" s="53" t="s">
        <v>58</v>
      </c>
      <c r="O391" s="28" t="s">
        <v>58</v>
      </c>
      <c r="P391" s="47" t="s">
        <v>58</v>
      </c>
      <c r="Q391" s="53" t="s">
        <v>58</v>
      </c>
      <c r="R391" s="53" t="s">
        <v>58</v>
      </c>
      <c r="S391" s="53">
        <v>-0.98831800000000003</v>
      </c>
      <c r="T391" s="53">
        <v>-11.264442000000001</v>
      </c>
      <c r="U391" s="28" t="s">
        <v>58</v>
      </c>
      <c r="V391" s="29" t="s">
        <v>58</v>
      </c>
      <c r="W391" s="27"/>
      <c r="X391" s="27" t="s">
        <v>81</v>
      </c>
      <c r="Y391" s="27"/>
      <c r="Z391" s="27"/>
      <c r="AA391" s="30">
        <v>1509.2</v>
      </c>
      <c r="AB391" s="31"/>
      <c r="AC391" s="31">
        <v>30.996055999999999</v>
      </c>
      <c r="AD391" s="31">
        <v>37.654842000000002</v>
      </c>
      <c r="AE391" s="31">
        <v>162.31161399999999</v>
      </c>
      <c r="AF391" s="31"/>
      <c r="AG391" s="31">
        <v>30.996055999999999</v>
      </c>
      <c r="AH391" s="31"/>
      <c r="AI391" s="31">
        <v>2.6651000000000001E-2</v>
      </c>
      <c r="AJ391" s="31">
        <v>37.654842000000002</v>
      </c>
      <c r="AK391" s="31">
        <v>162.31161399999999</v>
      </c>
      <c r="AL391" s="31">
        <v>1.2719999999999999E-3</v>
      </c>
      <c r="AM391" s="31"/>
      <c r="AN391" s="31"/>
      <c r="AO391" s="31"/>
      <c r="AP391" s="31"/>
      <c r="AQ391" s="31"/>
      <c r="AR391" s="31">
        <v>161.54838799999999</v>
      </c>
      <c r="AS391" s="31">
        <v>-5.2023760000000001</v>
      </c>
      <c r="AT391" s="31"/>
      <c r="AU391" s="31"/>
      <c r="AV391" s="31"/>
      <c r="AW391" s="31"/>
      <c r="AX391" s="31"/>
      <c r="AY391" s="31"/>
      <c r="AZ391" s="31"/>
      <c r="BA391" s="31"/>
      <c r="BB391" s="31">
        <v>16.546887000000002</v>
      </c>
      <c r="BC391" s="31"/>
      <c r="BD391" s="31">
        <v>-0.98831800000000003</v>
      </c>
      <c r="BE391" s="31">
        <v>36.362770000000012</v>
      </c>
      <c r="BF391" s="31">
        <v>161.528032</v>
      </c>
      <c r="BG391" s="31">
        <v>-11.264442000000001</v>
      </c>
      <c r="BH391" s="30"/>
      <c r="BI391" s="30">
        <v>-1.939E-3</v>
      </c>
      <c r="BJ391" s="30">
        <v>-2.255093</v>
      </c>
      <c r="BK391" s="30">
        <v>-0.72022799999999998</v>
      </c>
      <c r="BL391" s="30">
        <v>-1.3488E-2</v>
      </c>
      <c r="BM391" s="30"/>
      <c r="BN391" s="30"/>
      <c r="BO391" s="30">
        <v>496.66121099999998</v>
      </c>
      <c r="BP391" s="30">
        <v>658.189168</v>
      </c>
      <c r="BQ391" s="30">
        <v>694.55193799999995</v>
      </c>
      <c r="BR391" s="30">
        <v>693.56362000000001</v>
      </c>
      <c r="BS391" s="30"/>
      <c r="BT391" s="31">
        <v>166.06110999999999</v>
      </c>
      <c r="BU391" s="31"/>
      <c r="BV391" s="31"/>
      <c r="BW391" s="31"/>
      <c r="CB391" s="27">
        <v>191.780035</v>
      </c>
      <c r="CD391" s="27">
        <v>183.67780300000001</v>
      </c>
      <c r="CE391" s="27">
        <v>214.43768900000001</v>
      </c>
      <c r="CF391" s="27">
        <v>343.28077500000001</v>
      </c>
      <c r="CG391" s="27">
        <v>191.780035</v>
      </c>
    </row>
    <row r="392" spans="1:90" ht="16.5" customHeight="1" x14ac:dyDescent="0.25">
      <c r="A392" s="50"/>
      <c r="B392" s="27" t="s">
        <v>115</v>
      </c>
      <c r="C392" s="51">
        <v>0</v>
      </c>
      <c r="D392" s="52" t="s">
        <v>34</v>
      </c>
      <c r="E392" s="53" t="s">
        <v>58</v>
      </c>
      <c r="F392" s="53"/>
      <c r="G392" s="53">
        <v>42.307402000000003</v>
      </c>
      <c r="H392" s="53">
        <v>51.350628</v>
      </c>
      <c r="I392" s="28" t="s">
        <v>58</v>
      </c>
      <c r="J392" s="47" t="s">
        <v>58</v>
      </c>
      <c r="K392" s="53" t="s">
        <v>58</v>
      </c>
      <c r="L392" s="53" t="s">
        <v>58</v>
      </c>
      <c r="M392" s="53">
        <v>22.904294999999998</v>
      </c>
      <c r="N392" s="53">
        <v>32.771021999999995</v>
      </c>
      <c r="O392" s="28" t="s">
        <v>58</v>
      </c>
      <c r="P392" s="47" t="s">
        <v>58</v>
      </c>
      <c r="Q392" s="53" t="s">
        <v>58</v>
      </c>
      <c r="R392" s="53" t="s">
        <v>58</v>
      </c>
      <c r="S392" s="53">
        <v>30.904412000000001</v>
      </c>
      <c r="T392" s="53">
        <v>207.44982999999999</v>
      </c>
      <c r="U392" s="28" t="s">
        <v>58</v>
      </c>
      <c r="V392" s="29" t="s">
        <v>58</v>
      </c>
      <c r="W392" s="27"/>
      <c r="X392" s="27" t="s">
        <v>81</v>
      </c>
      <c r="Y392" s="27"/>
      <c r="Z392" s="27"/>
      <c r="AA392" s="30">
        <v>2935.6620319600001</v>
      </c>
      <c r="AB392" s="31"/>
      <c r="AC392" s="31">
        <v>81.095501999999996</v>
      </c>
      <c r="AD392" s="31">
        <v>57.205732000000012</v>
      </c>
      <c r="AE392" s="31">
        <v>62.759922000000003</v>
      </c>
      <c r="AF392" s="31"/>
      <c r="AG392" s="31">
        <v>36.290995000000002</v>
      </c>
      <c r="AH392" s="31"/>
      <c r="AI392" s="31">
        <v>13.990637</v>
      </c>
      <c r="AJ392" s="31">
        <v>33.743476999999999</v>
      </c>
      <c r="AK392" s="31">
        <v>38.425851999999999</v>
      </c>
      <c r="AL392" s="31">
        <v>23.786784999999998</v>
      </c>
      <c r="AM392" s="31"/>
      <c r="AN392" s="31">
        <v>28.392268999999999</v>
      </c>
      <c r="AO392" s="31"/>
      <c r="AP392" s="31">
        <v>5.8152840000000001</v>
      </c>
      <c r="AQ392" s="31">
        <v>29.267092999999996</v>
      </c>
      <c r="AR392" s="31">
        <v>33.947448000000001</v>
      </c>
      <c r="AS392" s="31">
        <v>19.608091000000002</v>
      </c>
      <c r="AT392" s="31"/>
      <c r="AU392" s="31">
        <v>49.420593999999994</v>
      </c>
      <c r="AV392" s="31"/>
      <c r="AW392" s="31">
        <v>22.904294999999998</v>
      </c>
      <c r="AX392" s="31">
        <v>46.109180999999992</v>
      </c>
      <c r="AY392" s="31">
        <v>50.074132000000006</v>
      </c>
      <c r="AZ392" s="31">
        <v>32.771021999999995</v>
      </c>
      <c r="BA392" s="31"/>
      <c r="BB392" s="31">
        <v>259.64635600000003</v>
      </c>
      <c r="BC392" s="31"/>
      <c r="BD392" s="31">
        <v>30.904412000000001</v>
      </c>
      <c r="BE392" s="31">
        <v>92.397894000000065</v>
      </c>
      <c r="BF392" s="31">
        <v>74.387567000000004</v>
      </c>
      <c r="BG392" s="31">
        <v>207.44982999999999</v>
      </c>
      <c r="BH392" s="30">
        <v>-0.70944200000000002</v>
      </c>
      <c r="BI392" s="30">
        <v>-1.800556</v>
      </c>
      <c r="BJ392" s="30">
        <v>-3.176329</v>
      </c>
      <c r="BK392" s="30">
        <v>-160.200647</v>
      </c>
      <c r="BL392" s="30">
        <v>-53.462235999999997</v>
      </c>
      <c r="BM392" s="30"/>
      <c r="BN392" s="30">
        <v>751.49528699999996</v>
      </c>
      <c r="BO392" s="30">
        <v>1215.4006449999999</v>
      </c>
      <c r="BP392" s="30">
        <v>1289.7432719999999</v>
      </c>
      <c r="BQ392" s="30">
        <v>1391.8762429999999</v>
      </c>
      <c r="BR392" s="30">
        <v>1422.7806559999999</v>
      </c>
      <c r="BS392" s="30"/>
      <c r="BT392" s="31">
        <v>26.078649000000006</v>
      </c>
      <c r="BU392" s="31">
        <v>14.405044999999998</v>
      </c>
      <c r="BV392" s="31">
        <v>5.0652600000000012</v>
      </c>
      <c r="BW392" s="31">
        <v>4.6180079999999997</v>
      </c>
      <c r="BX392" s="27">
        <v>81.686565999999999</v>
      </c>
      <c r="BZ392" s="27">
        <v>145.60390699999999</v>
      </c>
      <c r="CB392" s="27">
        <v>448.86698899999999</v>
      </c>
      <c r="CD392" s="27">
        <v>406.139703</v>
      </c>
      <c r="CE392" s="27">
        <v>426.43181700000002</v>
      </c>
      <c r="CF392" s="27">
        <v>511.85189799999995</v>
      </c>
      <c r="CG392" s="27">
        <v>448.86698899999999</v>
      </c>
      <c r="CI392" s="27">
        <v>151.85863000000001</v>
      </c>
      <c r="CJ392" s="27">
        <v>117.35565300000002</v>
      </c>
      <c r="CK392" s="27">
        <v>117.35565300000002</v>
      </c>
      <c r="CL392" s="27">
        <v>81.686565999999999</v>
      </c>
    </row>
    <row r="393" spans="1:90" ht="16.5" customHeight="1" x14ac:dyDescent="0.25">
      <c r="A393" s="50"/>
      <c r="B393" s="27" t="s">
        <v>453</v>
      </c>
      <c r="C393" s="51" t="s">
        <v>79</v>
      </c>
      <c r="D393" s="52" t="s">
        <v>34</v>
      </c>
      <c r="E393" s="53" t="s">
        <v>58</v>
      </c>
      <c r="F393" s="53"/>
      <c r="G393" s="53">
        <v>13.724665999999999</v>
      </c>
      <c r="H393" s="53">
        <v>18.416772999999999</v>
      </c>
      <c r="I393" s="28" t="s">
        <v>58</v>
      </c>
      <c r="J393" s="47" t="s">
        <v>58</v>
      </c>
      <c r="K393" s="53" t="s">
        <v>58</v>
      </c>
      <c r="L393" s="53" t="s">
        <v>58</v>
      </c>
      <c r="M393" s="53">
        <v>0.597356</v>
      </c>
      <c r="N393" s="53">
        <v>1.9842289999999998</v>
      </c>
      <c r="O393" s="28" t="s">
        <v>58</v>
      </c>
      <c r="P393" s="47" t="s">
        <v>58</v>
      </c>
      <c r="Q393" s="53" t="s">
        <v>58</v>
      </c>
      <c r="R393" s="53" t="s">
        <v>58</v>
      </c>
      <c r="S393" s="53">
        <v>-0.64815199999999995</v>
      </c>
      <c r="T393" s="53">
        <v>0.68811100000000003</v>
      </c>
      <c r="U393" s="28" t="s">
        <v>58</v>
      </c>
      <c r="V393" s="29" t="s">
        <v>58</v>
      </c>
      <c r="W393" s="27"/>
      <c r="X393" s="27" t="s">
        <v>81</v>
      </c>
      <c r="Y393" s="27"/>
      <c r="Z393" s="27"/>
      <c r="AA393" s="30">
        <v>698.4</v>
      </c>
      <c r="AB393" s="31"/>
      <c r="AC393" s="31">
        <v>23.617956</v>
      </c>
      <c r="AD393" s="31">
        <v>14.403402</v>
      </c>
      <c r="AE393" s="31">
        <v>19.083649999999999</v>
      </c>
      <c r="AF393" s="31"/>
      <c r="AG393" s="31">
        <v>4.826587</v>
      </c>
      <c r="AH393" s="31"/>
      <c r="AI393" s="31">
        <v>1.4535640000000001</v>
      </c>
      <c r="AJ393" s="31">
        <v>0.15600699999999978</v>
      </c>
      <c r="AK393" s="31">
        <v>-0.34293800000000002</v>
      </c>
      <c r="AL393" s="31">
        <v>3.346965</v>
      </c>
      <c r="AM393" s="31"/>
      <c r="AN393" s="31">
        <v>1.3147279999999999</v>
      </c>
      <c r="AO393" s="31"/>
      <c r="AP393" s="31">
        <v>0.38544899999999999</v>
      </c>
      <c r="AQ393" s="31">
        <v>-2.1778999999999993E-2</v>
      </c>
      <c r="AR393" s="31">
        <v>0.71026800000000001</v>
      </c>
      <c r="AS393" s="31">
        <v>1.7485470000000001</v>
      </c>
      <c r="AT393" s="31"/>
      <c r="AU393" s="31">
        <v>1.6920919999999999</v>
      </c>
      <c r="AV393" s="31"/>
      <c r="AW393" s="31">
        <v>0.597356</v>
      </c>
      <c r="AX393" s="31">
        <v>0.16391800000000001</v>
      </c>
      <c r="AY393" s="31">
        <v>0.90903099999999992</v>
      </c>
      <c r="AZ393" s="31">
        <v>1.9842289999999998</v>
      </c>
      <c r="BA393" s="31"/>
      <c r="BB393" s="31">
        <v>-0.15931999999999999</v>
      </c>
      <c r="BC393" s="31"/>
      <c r="BD393" s="31">
        <v>-0.64815199999999995</v>
      </c>
      <c r="BE393" s="31">
        <v>19.281590999999999</v>
      </c>
      <c r="BF393" s="31">
        <v>-0.46067399999999997</v>
      </c>
      <c r="BG393" s="31">
        <v>0.68811100000000003</v>
      </c>
      <c r="BH393" s="30">
        <v>8.8836670000000009</v>
      </c>
      <c r="BI393" s="30">
        <v>14.729547999999999</v>
      </c>
      <c r="BJ393" s="30">
        <v>12.866749</v>
      </c>
      <c r="BK393" s="30">
        <v>13.915296999999999</v>
      </c>
      <c r="BL393" s="30">
        <v>11.185538000000001</v>
      </c>
      <c r="BM393" s="30"/>
      <c r="BN393" s="30">
        <v>54.350386</v>
      </c>
      <c r="BO393" s="30">
        <v>52.581077000000001</v>
      </c>
      <c r="BP393" s="30">
        <v>51.978048000000001</v>
      </c>
      <c r="BQ393" s="30">
        <v>118.63054200000001</v>
      </c>
      <c r="BR393" s="30">
        <v>117.946352</v>
      </c>
      <c r="BS393" s="30"/>
      <c r="BT393" s="31">
        <v>5.9000809999999966</v>
      </c>
      <c r="BU393" s="31">
        <v>1.4343359999999996</v>
      </c>
      <c r="BV393" s="31">
        <v>-0.83940100000000006</v>
      </c>
      <c r="BW393" s="31">
        <v>0.72503300000000004</v>
      </c>
      <c r="BX393" s="27">
        <v>4.8563109999999998</v>
      </c>
      <c r="BZ393" s="27">
        <v>2.7650409999999996</v>
      </c>
      <c r="CB393" s="27">
        <v>-1.6557630000000001</v>
      </c>
      <c r="CD393" s="27">
        <v>18.860876000000001</v>
      </c>
      <c r="CE393" s="27">
        <v>18.661597</v>
      </c>
      <c r="CF393" s="27">
        <v>-1.433028</v>
      </c>
      <c r="CG393" s="27">
        <v>-1.6557630000000001</v>
      </c>
      <c r="CI393" s="27">
        <v>3.6545339999999999</v>
      </c>
      <c r="CJ393" s="27">
        <v>4.3310060000000004</v>
      </c>
      <c r="CK393" s="27">
        <v>4.3310060000000004</v>
      </c>
      <c r="CL393" s="27">
        <v>4.8563109999999998</v>
      </c>
    </row>
    <row r="394" spans="1:90" ht="16.5" customHeight="1" x14ac:dyDescent="0.25">
      <c r="A394" s="50"/>
      <c r="B394" s="27" t="s">
        <v>454</v>
      </c>
      <c r="C394" s="51" t="s">
        <v>79</v>
      </c>
      <c r="D394" s="52" t="s">
        <v>34</v>
      </c>
      <c r="E394" s="53" t="s">
        <v>58</v>
      </c>
      <c r="F394" s="53"/>
      <c r="G394" s="53">
        <v>6.6435959999999987</v>
      </c>
      <c r="H394" s="53">
        <v>6.4018870000000003</v>
      </c>
      <c r="I394" s="28" t="s">
        <v>58</v>
      </c>
      <c r="J394" s="47" t="s">
        <v>58</v>
      </c>
      <c r="K394" s="53" t="s">
        <v>58</v>
      </c>
      <c r="L394" s="53" t="s">
        <v>58</v>
      </c>
      <c r="M394" s="53">
        <v>2.3963749999999999</v>
      </c>
      <c r="N394" s="53">
        <v>3.7676740000000004</v>
      </c>
      <c r="O394" s="28" t="s">
        <v>58</v>
      </c>
      <c r="P394" s="47" t="s">
        <v>58</v>
      </c>
      <c r="Q394" s="53" t="s">
        <v>58</v>
      </c>
      <c r="R394" s="53" t="s">
        <v>58</v>
      </c>
      <c r="S394" s="53">
        <v>7.5226290000000002</v>
      </c>
      <c r="T394" s="53">
        <v>7.4943010000000001</v>
      </c>
      <c r="U394" s="28" t="s">
        <v>58</v>
      </c>
      <c r="V394" s="29" t="s">
        <v>58</v>
      </c>
      <c r="W394" s="27"/>
      <c r="X394" s="27" t="s">
        <v>81</v>
      </c>
      <c r="Y394" s="27"/>
      <c r="Z394" s="27"/>
      <c r="AA394" s="30">
        <v>379.41750000000002</v>
      </c>
      <c r="AB394" s="31"/>
      <c r="AC394" s="31">
        <v>13.307648</v>
      </c>
      <c r="AD394" s="31">
        <v>7.2454709999999984</v>
      </c>
      <c r="AE394" s="31">
        <v>7.8435819999999996</v>
      </c>
      <c r="AF394" s="31"/>
      <c r="AG394" s="31">
        <v>12.427618000000001</v>
      </c>
      <c r="AH394" s="31"/>
      <c r="AI394" s="31">
        <v>5.8238289999999999</v>
      </c>
      <c r="AJ394" s="31">
        <v>6.5895069999999976</v>
      </c>
      <c r="AK394" s="31">
        <v>7.2245030000000003</v>
      </c>
      <c r="AL394" s="31">
        <v>5.9414860000000003</v>
      </c>
      <c r="AM394" s="31"/>
      <c r="AN394" s="31">
        <v>8.3356130000000004</v>
      </c>
      <c r="AO394" s="31"/>
      <c r="AP394" s="31">
        <v>2.3898839999999999</v>
      </c>
      <c r="AQ394" s="31">
        <v>3.013306</v>
      </c>
      <c r="AR394" s="31">
        <v>4.713768</v>
      </c>
      <c r="AS394" s="31">
        <v>3.7664360000000001</v>
      </c>
      <c r="AT394" s="31"/>
      <c r="AU394" s="31">
        <v>8.4008140000000004</v>
      </c>
      <c r="AV394" s="31"/>
      <c r="AW394" s="31">
        <v>2.3963749999999999</v>
      </c>
      <c r="AX394" s="31">
        <v>2.9043890000000001</v>
      </c>
      <c r="AY394" s="31">
        <v>4.8208869999999999</v>
      </c>
      <c r="AZ394" s="31">
        <v>3.7676740000000004</v>
      </c>
      <c r="BA394" s="31"/>
      <c r="BB394" s="31">
        <v>15.568053000000001</v>
      </c>
      <c r="BC394" s="31"/>
      <c r="BD394" s="31">
        <v>7.5226290000000002</v>
      </c>
      <c r="BE394" s="31">
        <v>8.544910999999999</v>
      </c>
      <c r="BF394" s="31">
        <v>8.8730989999999998</v>
      </c>
      <c r="BG394" s="31">
        <v>7.4943010000000001</v>
      </c>
      <c r="BH394" s="30">
        <v>-64.178626000000008</v>
      </c>
      <c r="BI394" s="30">
        <v>-154.01918499999999</v>
      </c>
      <c r="BJ394" s="30">
        <v>-134.19931500000001</v>
      </c>
      <c r="BK394" s="30">
        <v>-151.96335299999998</v>
      </c>
      <c r="BL394" s="30">
        <v>-149.29340400000001</v>
      </c>
      <c r="BM394" s="30"/>
      <c r="BN394" s="30">
        <v>38.228889000000002</v>
      </c>
      <c r="BO394" s="30">
        <v>44.550576999999997</v>
      </c>
      <c r="BP394" s="30">
        <v>53.227643999999998</v>
      </c>
      <c r="BQ394" s="30">
        <v>61.139217000000002</v>
      </c>
      <c r="BR394" s="30">
        <v>68.526482999999999</v>
      </c>
      <c r="BS394" s="30"/>
      <c r="BT394" s="31">
        <v>4.8772710000000004</v>
      </c>
      <c r="BU394" s="31">
        <v>2.3056720000000004</v>
      </c>
      <c r="BV394" s="31">
        <v>2.2765229999999996</v>
      </c>
      <c r="BW394" s="31">
        <v>1.5663019999999999</v>
      </c>
      <c r="BX394" s="27">
        <v>13.430062000000003</v>
      </c>
      <c r="BZ394" s="27">
        <v>16.126090000000001</v>
      </c>
      <c r="CB394" s="27">
        <v>26.936863000000002</v>
      </c>
      <c r="CD394" s="27">
        <v>32.434940000000005</v>
      </c>
      <c r="CE394" s="27">
        <v>32.986063000000001</v>
      </c>
      <c r="CF394" s="27">
        <v>32.365417000000001</v>
      </c>
      <c r="CG394" s="27">
        <v>26.936863000000002</v>
      </c>
      <c r="CI394" s="27">
        <v>13.889324999999999</v>
      </c>
      <c r="CJ394" s="27">
        <v>15.945277000000001</v>
      </c>
      <c r="CK394" s="27">
        <v>15.945277000000001</v>
      </c>
      <c r="CL394" s="27">
        <v>13.430062000000003</v>
      </c>
    </row>
    <row r="395" spans="1:90" ht="16.5" customHeight="1" x14ac:dyDescent="0.25">
      <c r="A395" s="50"/>
      <c r="B395" s="27" t="s">
        <v>455</v>
      </c>
      <c r="C395" s="51" t="s">
        <v>79</v>
      </c>
      <c r="D395" s="52" t="s">
        <v>34</v>
      </c>
      <c r="E395" s="53" t="s">
        <v>58</v>
      </c>
      <c r="F395" s="53"/>
      <c r="G395" s="53">
        <v>0</v>
      </c>
      <c r="H395" s="53">
        <v>821.56973900000003</v>
      </c>
      <c r="I395" s="28" t="s">
        <v>58</v>
      </c>
      <c r="J395" s="47" t="s">
        <v>58</v>
      </c>
      <c r="K395" s="53" t="s">
        <v>58</v>
      </c>
      <c r="L395" s="53" t="s">
        <v>58</v>
      </c>
      <c r="M395" s="53">
        <v>-54.129325000000001</v>
      </c>
      <c r="N395" s="53">
        <v>289.52910200000002</v>
      </c>
      <c r="O395" s="28" t="s">
        <v>58</v>
      </c>
      <c r="P395" s="47" t="s">
        <v>58</v>
      </c>
      <c r="Q395" s="53" t="s">
        <v>58</v>
      </c>
      <c r="R395" s="53" t="s">
        <v>58</v>
      </c>
      <c r="S395" s="53">
        <v>-97.402315999999999</v>
      </c>
      <c r="T395" s="53">
        <v>290.24653899999998</v>
      </c>
      <c r="U395" s="28" t="s">
        <v>58</v>
      </c>
      <c r="V395" s="29" t="s">
        <v>58</v>
      </c>
      <c r="W395" s="27"/>
      <c r="X395" s="27" t="s">
        <v>81</v>
      </c>
      <c r="Y395" s="27"/>
      <c r="Z395" s="27"/>
      <c r="AA395" s="30">
        <v>8723.6725082000012</v>
      </c>
      <c r="AB395" s="31"/>
      <c r="AC395" s="31">
        <v>821.56973900000003</v>
      </c>
      <c r="AD395" s="31">
        <v>838.57227699999999</v>
      </c>
      <c r="AE395" s="31">
        <v>0</v>
      </c>
      <c r="AF395" s="31"/>
      <c r="AG395" s="31">
        <v>297.54310700000002</v>
      </c>
      <c r="AH395" s="31"/>
      <c r="AI395" s="31">
        <v>0</v>
      </c>
      <c r="AJ395" s="31">
        <v>117.22159199999999</v>
      </c>
      <c r="AK395" s="31">
        <v>0.75941700000000001</v>
      </c>
      <c r="AL395" s="31">
        <v>297.54310700000002</v>
      </c>
      <c r="AM395" s="31"/>
      <c r="AN395" s="31">
        <v>282.459408</v>
      </c>
      <c r="AO395" s="31"/>
      <c r="AP395" s="31">
        <v>-55.903856999999995</v>
      </c>
      <c r="AQ395" s="31">
        <v>88.844178000000014</v>
      </c>
      <c r="AR395" s="31">
        <v>-13.168142999999999</v>
      </c>
      <c r="AS395" s="31">
        <v>287.18059</v>
      </c>
      <c r="AT395" s="31"/>
      <c r="AU395" s="31">
        <v>284.28232099999997</v>
      </c>
      <c r="AV395" s="31"/>
      <c r="AW395" s="31">
        <v>-54.129325000000001</v>
      </c>
      <c r="AX395" s="31">
        <v>92.251140000000021</v>
      </c>
      <c r="AY395" s="31">
        <v>-10.711979999999988</v>
      </c>
      <c r="AZ395" s="31">
        <v>289.52910200000002</v>
      </c>
      <c r="BA395" s="31"/>
      <c r="BB395" s="31">
        <v>303.167012</v>
      </c>
      <c r="BC395" s="31"/>
      <c r="BD395" s="31">
        <v>-97.402315999999999</v>
      </c>
      <c r="BE395" s="31">
        <v>1341.7645549999997</v>
      </c>
      <c r="BF395" s="31">
        <v>1766.708558</v>
      </c>
      <c r="BG395" s="31">
        <v>290.24653899999998</v>
      </c>
      <c r="BH395" s="30"/>
      <c r="BI395" s="30">
        <v>502.64671099999998</v>
      </c>
      <c r="BJ395" s="30">
        <v>723.56324000000006</v>
      </c>
      <c r="BK395" s="30">
        <v>283.62983000000008</v>
      </c>
      <c r="BL395" s="30">
        <v>991.62869499999999</v>
      </c>
      <c r="BM395" s="30"/>
      <c r="BN395" s="30"/>
      <c r="BO395" s="30">
        <v>1574.3181059999999</v>
      </c>
      <c r="BP395" s="30">
        <v>3340.9299550000001</v>
      </c>
      <c r="BQ395" s="30">
        <v>4680.0800209999998</v>
      </c>
      <c r="BR395" s="30">
        <v>5074.672638</v>
      </c>
      <c r="BS395" s="30"/>
      <c r="BT395" s="31">
        <v>12.328645000000051</v>
      </c>
      <c r="BU395" s="31">
        <v>55.386159999999997</v>
      </c>
      <c r="BV395" s="31"/>
      <c r="BW395" s="31"/>
      <c r="BX395" s="27">
        <v>321.24176799999998</v>
      </c>
      <c r="BZ395" s="27">
        <v>365.82148100000001</v>
      </c>
      <c r="CB395" s="27">
        <v>332.78621199999998</v>
      </c>
      <c r="CD395" s="27">
        <v>3301.3173359999996</v>
      </c>
      <c r="CE395" s="27">
        <v>3411.6401249999999</v>
      </c>
      <c r="CF395" s="27">
        <v>2056.616348</v>
      </c>
      <c r="CG395" s="27">
        <v>332.78621199999998</v>
      </c>
      <c r="CI395" s="27">
        <v>316.93893700000001</v>
      </c>
      <c r="CJ395" s="27">
        <v>255.14362800000001</v>
      </c>
      <c r="CK395" s="27">
        <v>255.14362800000001</v>
      </c>
      <c r="CL395" s="27">
        <v>321.24176799999998</v>
      </c>
    </row>
    <row r="396" spans="1:90" ht="16.5" customHeight="1" x14ac:dyDescent="0.25">
      <c r="A396" s="50"/>
      <c r="B396" s="27" t="s">
        <v>456</v>
      </c>
      <c r="C396" s="51" t="s">
        <v>79</v>
      </c>
      <c r="D396" s="52" t="s">
        <v>34</v>
      </c>
      <c r="E396" s="53" t="s">
        <v>58</v>
      </c>
      <c r="F396" s="53"/>
      <c r="G396" s="53">
        <v>1255.7967900000001</v>
      </c>
      <c r="H396" s="53">
        <v>1143.706261</v>
      </c>
      <c r="I396" s="28" t="s">
        <v>58</v>
      </c>
      <c r="J396" s="47" t="s">
        <v>58</v>
      </c>
      <c r="K396" s="53" t="s">
        <v>58</v>
      </c>
      <c r="L396" s="53" t="s">
        <v>58</v>
      </c>
      <c r="M396" s="53">
        <v>318.476743</v>
      </c>
      <c r="N396" s="53">
        <v>455.23366100000004</v>
      </c>
      <c r="O396" s="28" t="s">
        <v>58</v>
      </c>
      <c r="P396" s="47" t="s">
        <v>58</v>
      </c>
      <c r="Q396" s="53" t="s">
        <v>58</v>
      </c>
      <c r="R396" s="53" t="s">
        <v>58</v>
      </c>
      <c r="S396" s="53">
        <v>199.05603099999996</v>
      </c>
      <c r="T396" s="53">
        <v>338.83523000000002</v>
      </c>
      <c r="U396" s="28" t="s">
        <v>58</v>
      </c>
      <c r="V396" s="29" t="s">
        <v>58</v>
      </c>
      <c r="W396" s="27"/>
      <c r="X396" s="27" t="s">
        <v>81</v>
      </c>
      <c r="Y396" s="27"/>
      <c r="Z396" s="27"/>
      <c r="AA396" s="30">
        <v>20697.599999999999</v>
      </c>
      <c r="AB396" s="31"/>
      <c r="AC396" s="31">
        <v>1793.9618149999999</v>
      </c>
      <c r="AD396" s="31">
        <v>1143.2922490000001</v>
      </c>
      <c r="AE396" s="31">
        <v>1094.064672</v>
      </c>
      <c r="AF396" s="31"/>
      <c r="AG396" s="31">
        <v>898.35886200000004</v>
      </c>
      <c r="AH396" s="31"/>
      <c r="AI396" s="31">
        <v>394.51082300000007</v>
      </c>
      <c r="AJ396" s="31">
        <v>360.91568399999983</v>
      </c>
      <c r="AK396" s="31">
        <v>394.11844500000001</v>
      </c>
      <c r="AL396" s="31">
        <v>570.40883599999995</v>
      </c>
      <c r="AM396" s="31"/>
      <c r="AN396" s="31">
        <v>679.72666500000003</v>
      </c>
      <c r="AO396" s="31"/>
      <c r="AP396" s="31">
        <v>286.41177499999998</v>
      </c>
      <c r="AQ396" s="31">
        <v>380.07028099999991</v>
      </c>
      <c r="AR396" s="31">
        <v>179.74755999999999</v>
      </c>
      <c r="AS396" s="31">
        <v>430.66945399999997</v>
      </c>
      <c r="AT396" s="31"/>
      <c r="AU396" s="31">
        <v>717.35514499999999</v>
      </c>
      <c r="AV396" s="31"/>
      <c r="AW396" s="31">
        <v>318.476743</v>
      </c>
      <c r="AX396" s="31">
        <v>396.3268829999999</v>
      </c>
      <c r="AY396" s="31">
        <v>190.62082700000002</v>
      </c>
      <c r="AZ396" s="31">
        <v>455.23366100000004</v>
      </c>
      <c r="BA396" s="31"/>
      <c r="BB396" s="31">
        <v>584.37126000000001</v>
      </c>
      <c r="BC396" s="31"/>
      <c r="BD396" s="31">
        <v>199.05603099999996</v>
      </c>
      <c r="BE396" s="31">
        <v>608.105368</v>
      </c>
      <c r="BF396" s="31">
        <v>508.08250199999998</v>
      </c>
      <c r="BG396" s="31">
        <v>338.83523000000002</v>
      </c>
      <c r="BH396" s="30">
        <v>254.19367199999999</v>
      </c>
      <c r="BI396" s="30">
        <v>1164.8603780000001</v>
      </c>
      <c r="BJ396" s="30">
        <v>1067.2203439999998</v>
      </c>
      <c r="BK396" s="30">
        <v>685.1668880000002</v>
      </c>
      <c r="BL396" s="30">
        <v>1108.502025</v>
      </c>
      <c r="BM396" s="30"/>
      <c r="BN396" s="30">
        <v>385.064682</v>
      </c>
      <c r="BO396" s="30">
        <v>1684.47856</v>
      </c>
      <c r="BP396" s="30">
        <v>2191.8808009999998</v>
      </c>
      <c r="BQ396" s="30">
        <v>3746.5508070000001</v>
      </c>
      <c r="BR396" s="30">
        <v>3937.1899539999999</v>
      </c>
      <c r="BS396" s="30"/>
      <c r="BT396" s="31">
        <v>418.57389899999987</v>
      </c>
      <c r="BU396" s="31">
        <v>81.140586999999982</v>
      </c>
      <c r="BV396" s="31">
        <v>83.12304199999997</v>
      </c>
      <c r="BW396" s="31">
        <v>60.484058000000005</v>
      </c>
      <c r="BX396" s="27">
        <v>989.82762500000013</v>
      </c>
      <c r="BZ396" s="27">
        <v>1304.3028549999999</v>
      </c>
      <c r="CB396" s="27">
        <v>1011.42656</v>
      </c>
      <c r="CD396" s="27">
        <v>1654.0791310000002</v>
      </c>
      <c r="CE396" s="27">
        <v>1700.5591300000001</v>
      </c>
      <c r="CF396" s="27">
        <v>1450.9164500000002</v>
      </c>
      <c r="CG396" s="27">
        <v>1011.42656</v>
      </c>
      <c r="CI396" s="27">
        <v>1360.6581139999998</v>
      </c>
      <c r="CJ396" s="27">
        <v>1099.307865</v>
      </c>
      <c r="CK396" s="27">
        <v>1099.307865</v>
      </c>
      <c r="CL396" s="27">
        <v>989.82762500000013</v>
      </c>
    </row>
    <row r="397" spans="1:90" ht="16.5" customHeight="1" x14ac:dyDescent="0.25">
      <c r="A397" s="50"/>
      <c r="B397" s="27" t="s">
        <v>457</v>
      </c>
      <c r="C397" s="51" t="s">
        <v>79</v>
      </c>
      <c r="D397" s="52" t="s">
        <v>34</v>
      </c>
      <c r="E397" s="53" t="s">
        <v>58</v>
      </c>
      <c r="F397" s="53"/>
      <c r="G397" s="53">
        <v>320.22652299999999</v>
      </c>
      <c r="H397" s="53">
        <v>96.759018999999995</v>
      </c>
      <c r="I397" s="28" t="s">
        <v>58</v>
      </c>
      <c r="J397" s="47" t="s">
        <v>58</v>
      </c>
      <c r="K397" s="53" t="s">
        <v>58</v>
      </c>
      <c r="L397" s="53" t="s">
        <v>58</v>
      </c>
      <c r="M397" s="53">
        <v>187.74021200000001</v>
      </c>
      <c r="N397" s="53">
        <v>53.56076400000002</v>
      </c>
      <c r="O397" s="28" t="s">
        <v>58</v>
      </c>
      <c r="P397" s="47" t="s">
        <v>58</v>
      </c>
      <c r="Q397" s="53" t="s">
        <v>58</v>
      </c>
      <c r="R397" s="53" t="s">
        <v>58</v>
      </c>
      <c r="S397" s="53">
        <v>176.18030999999999</v>
      </c>
      <c r="T397" s="53">
        <v>38.763770999999998</v>
      </c>
      <c r="U397" s="28" t="s">
        <v>58</v>
      </c>
      <c r="V397" s="29" t="s">
        <v>58</v>
      </c>
      <c r="W397" s="27"/>
      <c r="X397" s="27" t="s">
        <v>81</v>
      </c>
      <c r="Y397" s="27"/>
      <c r="Z397" s="27"/>
      <c r="AA397" s="30">
        <v>5071.5</v>
      </c>
      <c r="AB397" s="31"/>
      <c r="AC397" s="31">
        <v>185.925937</v>
      </c>
      <c r="AD397" s="31">
        <v>123.90483900000001</v>
      </c>
      <c r="AE397" s="31">
        <v>49.650851000000003</v>
      </c>
      <c r="AF397" s="31"/>
      <c r="AG397" s="31">
        <v>102.615048</v>
      </c>
      <c r="AH397" s="31"/>
      <c r="AI397" s="31">
        <v>188.41862399999999</v>
      </c>
      <c r="AJ397" s="31">
        <v>22.772372000000004</v>
      </c>
      <c r="AK397" s="31">
        <v>15.18726</v>
      </c>
      <c r="AL397" s="31">
        <v>54.320559000000003</v>
      </c>
      <c r="AM397" s="31"/>
      <c r="AN397" s="31">
        <v>99.600463000000019</v>
      </c>
      <c r="AO397" s="31"/>
      <c r="AP397" s="31">
        <v>185.03989300000001</v>
      </c>
      <c r="AQ397" s="31">
        <v>15.277843999999988</v>
      </c>
      <c r="AR397" s="31">
        <v>13.556687</v>
      </c>
      <c r="AS397" s="31">
        <v>53.082844999999999</v>
      </c>
      <c r="AT397" s="31"/>
      <c r="AU397" s="31">
        <v>100.56752000000002</v>
      </c>
      <c r="AV397" s="31"/>
      <c r="AW397" s="31">
        <v>187.74021200000001</v>
      </c>
      <c r="AX397" s="31">
        <v>16.373944999999988</v>
      </c>
      <c r="AY397" s="31">
        <v>14.029222999999982</v>
      </c>
      <c r="AZ397" s="31">
        <v>53.56076400000002</v>
      </c>
      <c r="BA397" s="31"/>
      <c r="BB397" s="31">
        <v>76.180310000000006</v>
      </c>
      <c r="BC397" s="31"/>
      <c r="BD397" s="31">
        <v>176.18030999999999</v>
      </c>
      <c r="BE397" s="31">
        <v>130.81410100000005</v>
      </c>
      <c r="BF397" s="31">
        <v>17.312873</v>
      </c>
      <c r="BG397" s="31">
        <v>38.763770999999998</v>
      </c>
      <c r="BH397" s="30">
        <v>15.386081000000001</v>
      </c>
      <c r="BI397" s="30">
        <v>22.466752</v>
      </c>
      <c r="BJ397" s="30">
        <v>11.387647999999999</v>
      </c>
      <c r="BK397" s="30">
        <v>40.770351999999995</v>
      </c>
      <c r="BL397" s="30">
        <v>13.901483999999996</v>
      </c>
      <c r="BM397" s="30"/>
      <c r="BN397" s="30">
        <v>73.795169999999999</v>
      </c>
      <c r="BO397" s="30">
        <v>179.29982200000001</v>
      </c>
      <c r="BP397" s="30">
        <v>196.59444300000001</v>
      </c>
      <c r="BQ397" s="30">
        <v>383.37532399999998</v>
      </c>
      <c r="BR397" s="30">
        <v>559.39970600000004</v>
      </c>
      <c r="BS397" s="30"/>
      <c r="BT397" s="31">
        <v>130.85527000000002</v>
      </c>
      <c r="BU397" s="31">
        <v>9.6882199999999994</v>
      </c>
      <c r="BV397" s="31">
        <v>10.595560000000001</v>
      </c>
      <c r="BW397" s="31">
        <v>-2.8120049999999996</v>
      </c>
      <c r="BX397" s="27">
        <v>132.43740900000003</v>
      </c>
      <c r="BZ397" s="27">
        <v>130.970688</v>
      </c>
      <c r="CB397" s="27">
        <v>100.24369700000001</v>
      </c>
      <c r="CD397" s="27">
        <v>363.10219300000006</v>
      </c>
      <c r="CE397" s="27">
        <v>224.30728400000004</v>
      </c>
      <c r="CF397" s="27">
        <v>110.19158300000001</v>
      </c>
      <c r="CG397" s="27">
        <v>100.24369700000001</v>
      </c>
      <c r="CI397" s="27">
        <v>271.70414399999999</v>
      </c>
      <c r="CJ397" s="27">
        <v>136.77841200000003</v>
      </c>
      <c r="CK397" s="27">
        <v>136.77841200000003</v>
      </c>
      <c r="CL397" s="27">
        <v>132.43740900000003</v>
      </c>
    </row>
    <row r="398" spans="1:90" ht="16.5" customHeight="1" x14ac:dyDescent="0.25">
      <c r="A398" s="50"/>
      <c r="B398" s="27" t="s">
        <v>458</v>
      </c>
      <c r="C398" s="51" t="s">
        <v>79</v>
      </c>
      <c r="D398" s="52" t="s">
        <v>536</v>
      </c>
      <c r="E398" s="53" t="s">
        <v>58</v>
      </c>
      <c r="F398" s="53"/>
      <c r="G398" s="53" t="s">
        <v>58</v>
      </c>
      <c r="H398" s="53" t="s">
        <v>58</v>
      </c>
      <c r="I398" s="28" t="s">
        <v>58</v>
      </c>
      <c r="J398" s="47" t="s">
        <v>58</v>
      </c>
      <c r="K398" s="53" t="s">
        <v>58</v>
      </c>
      <c r="L398" s="53" t="s">
        <v>58</v>
      </c>
      <c r="M398" s="53" t="s">
        <v>58</v>
      </c>
      <c r="N398" s="53" t="s">
        <v>58</v>
      </c>
      <c r="O398" s="28" t="s">
        <v>58</v>
      </c>
      <c r="P398" s="47" t="s">
        <v>58</v>
      </c>
      <c r="Q398" s="53" t="s">
        <v>58</v>
      </c>
      <c r="R398" s="53" t="s">
        <v>58</v>
      </c>
      <c r="S398" s="53">
        <v>122.41086900000001</v>
      </c>
      <c r="T398" s="53">
        <v>12.315429</v>
      </c>
      <c r="U398" s="28" t="s">
        <v>58</v>
      </c>
      <c r="V398" s="29" t="s">
        <v>58</v>
      </c>
      <c r="W398" s="27"/>
      <c r="X398" s="27" t="s">
        <v>81</v>
      </c>
      <c r="Y398" s="27"/>
      <c r="Z398" s="27"/>
      <c r="AA398" s="30">
        <v>5805.2868736</v>
      </c>
      <c r="AB398" s="31"/>
      <c r="AC398" s="31"/>
      <c r="AD398" s="31"/>
      <c r="AE398" s="31"/>
      <c r="AF398" s="31"/>
      <c r="AG398" s="31"/>
      <c r="AH398" s="31"/>
      <c r="AI398" s="31"/>
      <c r="AJ398" s="31"/>
      <c r="AK398" s="31"/>
      <c r="AL398" s="31"/>
      <c r="AM398" s="31"/>
      <c r="AN398" s="31"/>
      <c r="AO398" s="31"/>
      <c r="AP398" s="31"/>
      <c r="AQ398" s="31"/>
      <c r="AR398" s="31"/>
      <c r="AS398" s="31"/>
      <c r="AT398" s="31"/>
      <c r="AU398" s="31"/>
      <c r="AV398" s="31"/>
      <c r="AW398" s="31"/>
      <c r="AX398" s="31"/>
      <c r="AY398" s="31"/>
      <c r="AZ398" s="31"/>
      <c r="BA398" s="31"/>
      <c r="BB398" s="31">
        <v>14.621017999999999</v>
      </c>
      <c r="BC398" s="31"/>
      <c r="BD398" s="31">
        <v>122.41086900000001</v>
      </c>
      <c r="BE398" s="31">
        <v>93.98135400000001</v>
      </c>
      <c r="BF398" s="31">
        <v>71.116703000000001</v>
      </c>
      <c r="BG398" s="31">
        <v>12.315429</v>
      </c>
      <c r="BH398" s="30"/>
      <c r="BI398" s="30"/>
      <c r="BJ398" s="30"/>
      <c r="BK398" s="30"/>
      <c r="BL398" s="30"/>
      <c r="BM398" s="30"/>
      <c r="BN398" s="30">
        <v>361.06535200000002</v>
      </c>
      <c r="BO398" s="30">
        <v>525.47312099999999</v>
      </c>
      <c r="BP398" s="30">
        <v>596.98933299999999</v>
      </c>
      <c r="BQ398" s="30">
        <v>890.87787500000002</v>
      </c>
      <c r="BR398" s="30">
        <v>996.71167700000001</v>
      </c>
      <c r="BS398" s="30"/>
      <c r="BT398" s="31"/>
      <c r="BU398" s="31"/>
      <c r="BV398" s="31"/>
      <c r="BW398" s="31"/>
      <c r="CB398" s="27">
        <v>43.001832</v>
      </c>
      <c r="CD398" s="27">
        <v>299.82435500000003</v>
      </c>
      <c r="CE398" s="27">
        <v>179.719075</v>
      </c>
      <c r="CF398" s="27">
        <v>102.48906699999999</v>
      </c>
      <c r="CG398" s="27">
        <v>43.001832</v>
      </c>
    </row>
    <row r="399" spans="1:90" ht="16.5" customHeight="1" x14ac:dyDescent="0.25">
      <c r="A399" s="50"/>
      <c r="B399" s="27" t="s">
        <v>459</v>
      </c>
      <c r="C399" s="51" t="s">
        <v>79</v>
      </c>
      <c r="D399" s="52" t="s">
        <v>34</v>
      </c>
      <c r="E399" s="53" t="s">
        <v>58</v>
      </c>
      <c r="F399" s="53"/>
      <c r="G399" s="53">
        <v>135.65621999999999</v>
      </c>
      <c r="H399" s="53">
        <v>98.710440000000006</v>
      </c>
      <c r="I399" s="28" t="s">
        <v>58</v>
      </c>
      <c r="J399" s="47" t="s">
        <v>58</v>
      </c>
      <c r="K399" s="53" t="s">
        <v>58</v>
      </c>
      <c r="L399" s="53" t="s">
        <v>58</v>
      </c>
      <c r="M399" s="53">
        <v>19.085850000000001</v>
      </c>
      <c r="N399" s="53">
        <v>6.2760610000000012</v>
      </c>
      <c r="O399" s="28" t="s">
        <v>58</v>
      </c>
      <c r="P399" s="47" t="s">
        <v>58</v>
      </c>
      <c r="Q399" s="53" t="s">
        <v>58</v>
      </c>
      <c r="R399" s="53" t="s">
        <v>58</v>
      </c>
      <c r="S399" s="53">
        <v>5.9234540000000004</v>
      </c>
      <c r="T399" s="53">
        <v>4.4329980000000004</v>
      </c>
      <c r="U399" s="28" t="s">
        <v>58</v>
      </c>
      <c r="V399" s="29" t="s">
        <v>58</v>
      </c>
      <c r="W399" s="27"/>
      <c r="X399" s="27" t="s">
        <v>81</v>
      </c>
      <c r="Y399" s="27"/>
      <c r="Z399" s="27"/>
      <c r="AA399" s="30">
        <v>615</v>
      </c>
      <c r="AB399" s="31"/>
      <c r="AC399" s="31">
        <v>188.98237900000001</v>
      </c>
      <c r="AD399" s="31">
        <v>94.187828000000025</v>
      </c>
      <c r="AE399" s="31">
        <v>87.185648</v>
      </c>
      <c r="AF399" s="31"/>
      <c r="AG399" s="31">
        <v>18.927934</v>
      </c>
      <c r="AH399" s="31"/>
      <c r="AI399" s="31">
        <v>23.027218999999999</v>
      </c>
      <c r="AJ399" s="31">
        <v>12.49925</v>
      </c>
      <c r="AK399" s="31">
        <v>9.5631579999999996</v>
      </c>
      <c r="AL399" s="31">
        <v>8.7112429999999996</v>
      </c>
      <c r="AM399" s="31"/>
      <c r="AN399" s="31">
        <v>12.69861</v>
      </c>
      <c r="AO399" s="31"/>
      <c r="AP399" s="31">
        <v>17.731873</v>
      </c>
      <c r="AQ399" s="31">
        <v>7.8116539999999981</v>
      </c>
      <c r="AR399" s="31">
        <v>6.6810480000000005</v>
      </c>
      <c r="AS399" s="31">
        <v>5.8285490000000006</v>
      </c>
      <c r="AT399" s="31"/>
      <c r="AU399" s="31">
        <v>13.255465000000001</v>
      </c>
      <c r="AV399" s="31"/>
      <c r="AW399" s="31">
        <v>19.085850000000001</v>
      </c>
      <c r="AX399" s="31">
        <v>8.7464799999999983</v>
      </c>
      <c r="AY399" s="31">
        <v>7.2621499999999983</v>
      </c>
      <c r="AZ399" s="31">
        <v>6.2760610000000012</v>
      </c>
      <c r="BA399" s="31"/>
      <c r="BB399" s="31">
        <v>7.2813670000000013</v>
      </c>
      <c r="BC399" s="31"/>
      <c r="BD399" s="31">
        <v>5.9234540000000004</v>
      </c>
      <c r="BE399" s="31">
        <v>9.4189890000000034</v>
      </c>
      <c r="BF399" s="31">
        <v>11.582485999999999</v>
      </c>
      <c r="BG399" s="31">
        <v>4.4329980000000004</v>
      </c>
      <c r="BH399" s="30"/>
      <c r="BI399" s="30">
        <v>141.213122</v>
      </c>
      <c r="BJ399" s="30">
        <v>106.55874100000001</v>
      </c>
      <c r="BK399" s="30">
        <v>82.987144999999998</v>
      </c>
      <c r="BL399" s="30">
        <v>194.59939100000003</v>
      </c>
      <c r="BM399" s="30"/>
      <c r="BN399" s="30"/>
      <c r="BO399" s="30">
        <v>180.654156</v>
      </c>
      <c r="BP399" s="30">
        <v>192.25023899999999</v>
      </c>
      <c r="BQ399" s="30">
        <v>233.900902</v>
      </c>
      <c r="BR399" s="30">
        <v>237.56301099999999</v>
      </c>
      <c r="BS399" s="30"/>
      <c r="BT399" s="31">
        <v>64.339382999999998</v>
      </c>
      <c r="BU399" s="31">
        <v>9.9940960000000008</v>
      </c>
      <c r="BV399" s="31">
        <v>-0.48171400000000097</v>
      </c>
      <c r="BW399" s="31">
        <v>9.5183149999999994</v>
      </c>
      <c r="BX399" s="27">
        <v>36.369350000000004</v>
      </c>
      <c r="BZ399" s="27">
        <v>29.264094999999998</v>
      </c>
      <c r="CB399" s="27">
        <v>15.862514999999998</v>
      </c>
      <c r="CD399" s="27">
        <v>31.357927000000004</v>
      </c>
      <c r="CE399" s="27">
        <v>28.282842000000002</v>
      </c>
      <c r="CF399" s="27">
        <v>21.230552999999997</v>
      </c>
      <c r="CG399" s="27">
        <v>15.862514999999998</v>
      </c>
      <c r="CI399" s="27">
        <v>41.370540999999996</v>
      </c>
      <c r="CJ399" s="27">
        <v>33.637404000000004</v>
      </c>
      <c r="CK399" s="27">
        <v>33.637404000000004</v>
      </c>
      <c r="CL399" s="27">
        <v>36.369350000000004</v>
      </c>
    </row>
    <row r="400" spans="1:90" ht="16.5" customHeight="1" x14ac:dyDescent="0.25">
      <c r="A400" s="50"/>
      <c r="B400" s="27" t="s">
        <v>460</v>
      </c>
      <c r="C400" s="51" t="s">
        <v>79</v>
      </c>
      <c r="D400" s="52" t="s">
        <v>34</v>
      </c>
      <c r="E400" s="53" t="s">
        <v>58</v>
      </c>
      <c r="F400" s="53"/>
      <c r="G400" s="53">
        <v>8.5351590000000002</v>
      </c>
      <c r="H400" s="53">
        <v>8.8519199999999998</v>
      </c>
      <c r="I400" s="28" t="s">
        <v>58</v>
      </c>
      <c r="J400" s="47" t="s">
        <v>58</v>
      </c>
      <c r="K400" s="53" t="s">
        <v>58</v>
      </c>
      <c r="L400" s="53" t="s">
        <v>58</v>
      </c>
      <c r="M400" s="53">
        <v>0.37951500000000016</v>
      </c>
      <c r="N400" s="53">
        <v>-0.28251999999999999</v>
      </c>
      <c r="O400" s="28" t="s">
        <v>58</v>
      </c>
      <c r="P400" s="47" t="s">
        <v>58</v>
      </c>
      <c r="Q400" s="53" t="s">
        <v>58</v>
      </c>
      <c r="R400" s="53" t="s">
        <v>58</v>
      </c>
      <c r="S400" s="53">
        <v>0.306454</v>
      </c>
      <c r="T400" s="53">
        <v>0.19176300000000002</v>
      </c>
      <c r="U400" s="28" t="s">
        <v>58</v>
      </c>
      <c r="V400" s="29" t="s">
        <v>58</v>
      </c>
      <c r="W400" s="27"/>
      <c r="X400" s="27" t="s">
        <v>81</v>
      </c>
      <c r="Y400" s="27"/>
      <c r="Z400" s="27"/>
      <c r="AA400" s="30">
        <v>359.91800000000001</v>
      </c>
      <c r="AB400" s="31"/>
      <c r="AC400" s="31">
        <v>16.523308</v>
      </c>
      <c r="AD400" s="31">
        <v>12.861317</v>
      </c>
      <c r="AE400" s="31">
        <v>12.634793999999999</v>
      </c>
      <c r="AF400" s="31"/>
      <c r="AG400" s="31">
        <v>6.4337730000000004</v>
      </c>
      <c r="AH400" s="31"/>
      <c r="AI400" s="31">
        <v>4.4480979999999999</v>
      </c>
      <c r="AJ400" s="31">
        <v>5.0934249999999999</v>
      </c>
      <c r="AK400" s="31">
        <v>4.9843050000000009</v>
      </c>
      <c r="AL400" s="31">
        <v>2.0585890000000004</v>
      </c>
      <c r="AM400" s="31"/>
      <c r="AN400" s="31">
        <v>-0.26989099999999999</v>
      </c>
      <c r="AO400" s="31"/>
      <c r="AP400" s="31">
        <v>-0.76693599999999995</v>
      </c>
      <c r="AQ400" s="31">
        <v>-0.37687500000000002</v>
      </c>
      <c r="AR400" s="31">
        <v>-5.6443999999999994E-2</v>
      </c>
      <c r="AS400" s="31">
        <v>-0.693276</v>
      </c>
      <c r="AT400" s="31"/>
      <c r="AU400" s="31">
        <v>0.54089200000000004</v>
      </c>
      <c r="AV400" s="31"/>
      <c r="AW400" s="31">
        <v>0.37951500000000016</v>
      </c>
      <c r="AX400" s="31">
        <v>0.32054699999999997</v>
      </c>
      <c r="AY400" s="31">
        <v>0.72334000000000009</v>
      </c>
      <c r="AZ400" s="31">
        <v>-0.28251999999999999</v>
      </c>
      <c r="BA400" s="31"/>
      <c r="BB400" s="31">
        <v>0.89830699999999997</v>
      </c>
      <c r="BC400" s="31"/>
      <c r="BD400" s="31">
        <v>0.306454</v>
      </c>
      <c r="BE400" s="31">
        <v>-0.37509799999999993</v>
      </c>
      <c r="BF400" s="31">
        <v>0.587086</v>
      </c>
      <c r="BG400" s="31">
        <v>0.19176300000000002</v>
      </c>
      <c r="BH400" s="30">
        <v>8.5497920000000001</v>
      </c>
      <c r="BI400" s="30">
        <v>13.390153</v>
      </c>
      <c r="BJ400" s="30">
        <v>1.9420090000000001</v>
      </c>
      <c r="BK400" s="30">
        <v>9.3526349999999994</v>
      </c>
      <c r="BL400" s="30">
        <v>7.6031449999999996</v>
      </c>
      <c r="BM400" s="30"/>
      <c r="BN400" s="30">
        <v>10.851082</v>
      </c>
      <c r="BO400" s="30">
        <v>24.874676000000001</v>
      </c>
      <c r="BP400" s="30">
        <v>27.879743999999999</v>
      </c>
      <c r="BQ400" s="30">
        <v>27.675243999999999</v>
      </c>
      <c r="BR400" s="30">
        <v>28.595018</v>
      </c>
      <c r="BS400" s="30"/>
      <c r="BT400" s="31">
        <v>7.9079730000000001</v>
      </c>
      <c r="BU400" s="31">
        <v>1.1699820000000001</v>
      </c>
      <c r="BV400" s="31">
        <v>2.0634089999999996</v>
      </c>
      <c r="BW400" s="31"/>
      <c r="BX400" s="27">
        <v>-1.0237469999999995</v>
      </c>
      <c r="BZ400" s="27">
        <v>1.5847790000000002</v>
      </c>
      <c r="CB400" s="27">
        <v>-1.3262070000000001</v>
      </c>
      <c r="CD400" s="27">
        <v>0.71020500000000009</v>
      </c>
      <c r="CE400" s="27">
        <v>1.110295</v>
      </c>
      <c r="CF400" s="27">
        <v>-1.5983560000000001</v>
      </c>
      <c r="CG400" s="27">
        <v>-1.3262070000000001</v>
      </c>
      <c r="CI400" s="27">
        <v>1.1408820000000004</v>
      </c>
      <c r="CJ400" s="27">
        <v>-1.4703889999999995</v>
      </c>
      <c r="CK400" s="27">
        <v>-1.4703889999999995</v>
      </c>
      <c r="CL400" s="27">
        <v>-1.0237469999999995</v>
      </c>
    </row>
    <row r="401" spans="1:90" ht="16.5" customHeight="1" x14ac:dyDescent="0.25">
      <c r="A401" s="50"/>
      <c r="B401" s="27" t="s">
        <v>461</v>
      </c>
      <c r="C401" s="51" t="s">
        <v>79</v>
      </c>
      <c r="D401" s="52" t="s">
        <v>34</v>
      </c>
      <c r="E401" s="53" t="s">
        <v>58</v>
      </c>
      <c r="F401" s="53"/>
      <c r="G401" s="53">
        <v>15.127423999999998</v>
      </c>
      <c r="H401" s="53">
        <v>25.140094999999999</v>
      </c>
      <c r="I401" s="28" t="s">
        <v>58</v>
      </c>
      <c r="J401" s="47" t="s">
        <v>58</v>
      </c>
      <c r="K401" s="53" t="s">
        <v>58</v>
      </c>
      <c r="L401" s="53" t="s">
        <v>58</v>
      </c>
      <c r="M401" s="53">
        <v>1.027468</v>
      </c>
      <c r="N401" s="53">
        <v>2.7951199999999998</v>
      </c>
      <c r="O401" s="28" t="s">
        <v>58</v>
      </c>
      <c r="P401" s="47" t="s">
        <v>58</v>
      </c>
      <c r="Q401" s="53" t="s">
        <v>58</v>
      </c>
      <c r="R401" s="53" t="s">
        <v>58</v>
      </c>
      <c r="S401" s="53">
        <v>54.86712</v>
      </c>
      <c r="T401" s="53">
        <v>58.734926000000002</v>
      </c>
      <c r="U401" s="28" t="s">
        <v>58</v>
      </c>
      <c r="V401" s="29" t="s">
        <v>58</v>
      </c>
      <c r="W401" s="27"/>
      <c r="X401" s="27" t="s">
        <v>81</v>
      </c>
      <c r="Y401" s="27"/>
      <c r="Z401" s="27"/>
      <c r="AA401" s="30">
        <v>963</v>
      </c>
      <c r="AB401" s="31"/>
      <c r="AC401" s="31">
        <v>68.543214000000006</v>
      </c>
      <c r="AD401" s="31">
        <v>1.0843969999999814</v>
      </c>
      <c r="AE401" s="31">
        <v>16.398377</v>
      </c>
      <c r="AF401" s="31"/>
      <c r="AG401" s="31">
        <v>32.510221999999999</v>
      </c>
      <c r="AH401" s="31"/>
      <c r="AI401" s="31">
        <v>6.8350489999999997</v>
      </c>
      <c r="AJ401" s="31">
        <v>-0.64615999999999474</v>
      </c>
      <c r="AK401" s="31">
        <v>3.78756</v>
      </c>
      <c r="AL401" s="31">
        <v>11.080522</v>
      </c>
      <c r="AM401" s="31"/>
      <c r="AN401" s="31">
        <v>11.935321999999999</v>
      </c>
      <c r="AO401" s="31"/>
      <c r="AP401" s="31">
        <v>-1.1041890000000001</v>
      </c>
      <c r="AQ401" s="31">
        <v>-8.4146199999999993</v>
      </c>
      <c r="AR401" s="31">
        <v>-4.8865410000000002</v>
      </c>
      <c r="AS401" s="31">
        <v>1.4076649999999999</v>
      </c>
      <c r="AT401" s="31"/>
      <c r="AU401" s="31">
        <v>14.652291</v>
      </c>
      <c r="AV401" s="31"/>
      <c r="AW401" s="31">
        <v>1.027468</v>
      </c>
      <c r="AX401" s="31">
        <v>-5.4556359999999993</v>
      </c>
      <c r="AY401" s="31">
        <v>-3.6481149999999993</v>
      </c>
      <c r="AZ401" s="31">
        <v>2.7951199999999998</v>
      </c>
      <c r="BA401" s="31"/>
      <c r="BB401" s="31">
        <v>92.251165999999998</v>
      </c>
      <c r="BC401" s="31"/>
      <c r="BD401" s="31">
        <v>54.86712</v>
      </c>
      <c r="BE401" s="31">
        <v>71.493615000000005</v>
      </c>
      <c r="BF401" s="31">
        <v>117.372225</v>
      </c>
      <c r="BG401" s="31">
        <v>58.734926000000002</v>
      </c>
      <c r="BH401" s="30">
        <v>35.389378999999998</v>
      </c>
      <c r="BI401" s="30">
        <v>35.047779000000006</v>
      </c>
      <c r="BJ401" s="30">
        <v>-5.7588150000000127</v>
      </c>
      <c r="BK401" s="30">
        <v>-79.608403999999993</v>
      </c>
      <c r="BL401" s="30">
        <v>-74.041015000000002</v>
      </c>
      <c r="BM401" s="30"/>
      <c r="BN401" s="30">
        <v>196.537576</v>
      </c>
      <c r="BO401" s="30">
        <v>440.52405399999998</v>
      </c>
      <c r="BP401" s="30">
        <v>558.52247199999999</v>
      </c>
      <c r="BQ401" s="30">
        <v>632.73976600000003</v>
      </c>
      <c r="BR401" s="30">
        <v>605.12502099999995</v>
      </c>
      <c r="BS401" s="30"/>
      <c r="BT401" s="31">
        <v>118.22970399999997</v>
      </c>
      <c r="BU401" s="31"/>
      <c r="BV401" s="31">
        <v>35.828694000000006</v>
      </c>
      <c r="BW401" s="31">
        <v>12.934763</v>
      </c>
      <c r="BX401" s="27">
        <v>52.485242</v>
      </c>
      <c r="BZ401" s="27">
        <v>5.54854</v>
      </c>
      <c r="CB401" s="27">
        <v>145.52662699999999</v>
      </c>
      <c r="CD401" s="27">
        <v>302.46788600000002</v>
      </c>
      <c r="CE401" s="27">
        <v>281.117006</v>
      </c>
      <c r="CF401" s="27">
        <v>222.714979</v>
      </c>
      <c r="CG401" s="27">
        <v>145.52662699999999</v>
      </c>
      <c r="CI401" s="27">
        <v>-5.2811629999999994</v>
      </c>
      <c r="CJ401" s="27">
        <v>20.854118000000007</v>
      </c>
      <c r="CK401" s="27">
        <v>20.854118000000007</v>
      </c>
      <c r="CL401" s="27">
        <v>52.485242</v>
      </c>
    </row>
    <row r="402" spans="1:90" ht="16.5" customHeight="1" x14ac:dyDescent="0.25">
      <c r="A402" s="50"/>
      <c r="B402" s="27" t="s">
        <v>462</v>
      </c>
      <c r="C402" s="51" t="s">
        <v>79</v>
      </c>
      <c r="D402" s="52" t="s">
        <v>34</v>
      </c>
      <c r="E402" s="53" t="s">
        <v>58</v>
      </c>
      <c r="F402" s="53"/>
      <c r="G402" s="53">
        <v>182.56320099999999</v>
      </c>
      <c r="H402" s="53">
        <v>219.607981</v>
      </c>
      <c r="I402" s="28" t="s">
        <v>58</v>
      </c>
      <c r="J402" s="47" t="s">
        <v>58</v>
      </c>
      <c r="K402" s="53" t="s">
        <v>58</v>
      </c>
      <c r="L402" s="53" t="s">
        <v>58</v>
      </c>
      <c r="M402" s="53">
        <v>43.887995000000004</v>
      </c>
      <c r="N402" s="53">
        <v>75.630410999999995</v>
      </c>
      <c r="O402" s="28" t="s">
        <v>58</v>
      </c>
      <c r="P402" s="47" t="s">
        <v>58</v>
      </c>
      <c r="Q402" s="53" t="s">
        <v>58</v>
      </c>
      <c r="R402" s="53" t="s">
        <v>58</v>
      </c>
      <c r="S402" s="53">
        <v>35.426954000000002</v>
      </c>
      <c r="T402" s="53">
        <v>54.945765999999999</v>
      </c>
      <c r="U402" s="28" t="s">
        <v>58</v>
      </c>
      <c r="V402" s="29" t="s">
        <v>58</v>
      </c>
      <c r="W402" s="27"/>
      <c r="X402" s="27" t="s">
        <v>81</v>
      </c>
      <c r="Y402" s="27"/>
      <c r="Z402" s="27"/>
      <c r="AA402" s="30">
        <v>2056.1999999999998</v>
      </c>
      <c r="AB402" s="31"/>
      <c r="AC402" s="31">
        <v>377.71548300000001</v>
      </c>
      <c r="AD402" s="31">
        <v>183.44678999999996</v>
      </c>
      <c r="AE402" s="31">
        <v>181.327696</v>
      </c>
      <c r="AF402" s="31"/>
      <c r="AG402" s="31">
        <v>124.082903</v>
      </c>
      <c r="AH402" s="31"/>
      <c r="AI402" s="31">
        <v>42.222591000000001</v>
      </c>
      <c r="AJ402" s="31">
        <v>38.837994000000009</v>
      </c>
      <c r="AK402" s="31">
        <v>11.324541</v>
      </c>
      <c r="AL402" s="31">
        <v>73.401799999999994</v>
      </c>
      <c r="AM402" s="31"/>
      <c r="AN402" s="31">
        <v>121.374312</v>
      </c>
      <c r="AO402" s="31"/>
      <c r="AP402" s="31">
        <v>38.623617000000003</v>
      </c>
      <c r="AQ402" s="31">
        <v>36.815673000000004</v>
      </c>
      <c r="AR402" s="31">
        <v>9.1174149999999994</v>
      </c>
      <c r="AS402" s="31">
        <v>62.644939000000001</v>
      </c>
      <c r="AT402" s="31"/>
      <c r="AU402" s="31">
        <v>128.85846599999999</v>
      </c>
      <c r="AV402" s="31"/>
      <c r="AW402" s="31">
        <v>43.887995000000004</v>
      </c>
      <c r="AX402" s="31">
        <v>41.194926000000002</v>
      </c>
      <c r="AY402" s="31">
        <v>12.934718999999994</v>
      </c>
      <c r="AZ402" s="31">
        <v>75.630410999999995</v>
      </c>
      <c r="BA402" s="31"/>
      <c r="BB402" s="31">
        <v>107.90178299999999</v>
      </c>
      <c r="BC402" s="31"/>
      <c r="BD402" s="31">
        <v>35.426954000000002</v>
      </c>
      <c r="BE402" s="31">
        <v>35.382137999999998</v>
      </c>
      <c r="BF402" s="31">
        <v>26.110389999999999</v>
      </c>
      <c r="BG402" s="31">
        <v>54.945765999999999</v>
      </c>
      <c r="BH402" s="30"/>
      <c r="BI402" s="30">
        <v>135.72378600000002</v>
      </c>
      <c r="BJ402" s="30">
        <v>-83.849709000000004</v>
      </c>
      <c r="BK402" s="30">
        <v>93.292356999999996</v>
      </c>
      <c r="BL402" s="30">
        <v>169.59005999999997</v>
      </c>
      <c r="BM402" s="30"/>
      <c r="BN402" s="30"/>
      <c r="BO402" s="30">
        <v>522.41923299999996</v>
      </c>
      <c r="BP402" s="30">
        <v>854.61102800000003</v>
      </c>
      <c r="BQ402" s="30">
        <v>998.74308900000005</v>
      </c>
      <c r="BR402" s="30">
        <v>1034.53224</v>
      </c>
      <c r="BS402" s="30"/>
      <c r="BT402" s="31">
        <v>126.198612</v>
      </c>
      <c r="BU402" s="31">
        <v>102.33968400000001</v>
      </c>
      <c r="BV402" s="31"/>
      <c r="BW402" s="31"/>
      <c r="BX402" s="27">
        <v>203.169389</v>
      </c>
      <c r="BZ402" s="27">
        <v>182.988111</v>
      </c>
      <c r="CB402" s="27">
        <v>159.73738</v>
      </c>
      <c r="CD402" s="27">
        <v>161.08977599999997</v>
      </c>
      <c r="CE402" s="27">
        <v>169.39431099999999</v>
      </c>
      <c r="CF402" s="27">
        <v>162.52841599999999</v>
      </c>
      <c r="CG402" s="27">
        <v>159.73738</v>
      </c>
      <c r="CI402" s="27">
        <v>173.64805100000001</v>
      </c>
      <c r="CJ402" s="27">
        <v>113.76442399999999</v>
      </c>
      <c r="CK402" s="27">
        <v>113.76442399999999</v>
      </c>
      <c r="CL402" s="27">
        <v>203.169389</v>
      </c>
    </row>
    <row r="403" spans="1:90" ht="16.5" customHeight="1" x14ac:dyDescent="0.25">
      <c r="A403" s="50"/>
      <c r="B403" s="27" t="s">
        <v>463</v>
      </c>
      <c r="C403" s="51" t="s">
        <v>79</v>
      </c>
      <c r="D403" s="52" t="s">
        <v>34</v>
      </c>
      <c r="E403" s="53" t="s">
        <v>58</v>
      </c>
      <c r="F403" s="53"/>
      <c r="G403" s="53">
        <v>203.51627100000005</v>
      </c>
      <c r="H403" s="53">
        <v>126.99945</v>
      </c>
      <c r="I403" s="28" t="s">
        <v>58</v>
      </c>
      <c r="J403" s="47" t="s">
        <v>58</v>
      </c>
      <c r="K403" s="53" t="s">
        <v>58</v>
      </c>
      <c r="L403" s="53" t="s">
        <v>58</v>
      </c>
      <c r="M403" s="53" t="s">
        <v>58</v>
      </c>
      <c r="N403" s="53">
        <v>112.32988000000002</v>
      </c>
      <c r="O403" s="28" t="s">
        <v>58</v>
      </c>
      <c r="P403" s="47" t="s">
        <v>58</v>
      </c>
      <c r="Q403" s="53" t="s">
        <v>58</v>
      </c>
      <c r="R403" s="53" t="s">
        <v>58</v>
      </c>
      <c r="S403" s="53">
        <v>104.883608</v>
      </c>
      <c r="T403" s="53">
        <v>36.061047000000002</v>
      </c>
      <c r="U403" s="28" t="s">
        <v>58</v>
      </c>
      <c r="V403" s="29" t="s">
        <v>58</v>
      </c>
      <c r="W403" s="27"/>
      <c r="X403" s="27" t="s">
        <v>81</v>
      </c>
      <c r="Y403" s="27"/>
      <c r="Z403" s="27"/>
      <c r="AA403" s="30">
        <v>10000</v>
      </c>
      <c r="AB403" s="31"/>
      <c r="AC403" s="31">
        <v>234.02832000000001</v>
      </c>
      <c r="AD403" s="31">
        <v>225.82292699999999</v>
      </c>
      <c r="AE403" s="31">
        <v>165.17955599999999</v>
      </c>
      <c r="AF403" s="31"/>
      <c r="AG403" s="31">
        <v>188.696732</v>
      </c>
      <c r="AH403" s="31"/>
      <c r="AI403" s="31">
        <v>168.314809</v>
      </c>
      <c r="AJ403" s="31">
        <v>216.76792599999999</v>
      </c>
      <c r="AK403" s="31">
        <v>141.599335</v>
      </c>
      <c r="AL403" s="31">
        <v>109.333849</v>
      </c>
      <c r="AM403" s="31"/>
      <c r="AN403" s="31">
        <v>186.27024700000001</v>
      </c>
      <c r="AO403" s="31"/>
      <c r="AP403" s="31"/>
      <c r="AQ403" s="31">
        <v>210.25493899999992</v>
      </c>
      <c r="AR403" s="31">
        <v>136.18656200000001</v>
      </c>
      <c r="AS403" s="31">
        <v>109.150154</v>
      </c>
      <c r="AT403" s="31"/>
      <c r="AU403" s="31">
        <v>191.59935800000002</v>
      </c>
      <c r="AV403" s="31"/>
      <c r="AW403" s="31"/>
      <c r="AX403" s="31">
        <v>195.98261399999993</v>
      </c>
      <c r="AY403" s="31">
        <v>145.12977600000002</v>
      </c>
      <c r="AZ403" s="31">
        <v>112.32988000000002</v>
      </c>
      <c r="BA403" s="31"/>
      <c r="BB403" s="31">
        <v>51.132413</v>
      </c>
      <c r="BC403" s="31"/>
      <c r="BD403" s="31">
        <v>104.883608</v>
      </c>
      <c r="BE403" s="31">
        <v>8191.6284530000003</v>
      </c>
      <c r="BF403" s="31">
        <v>86.711209999999994</v>
      </c>
      <c r="BG403" s="31">
        <v>36.061047000000002</v>
      </c>
      <c r="BH403" s="30">
        <v>1116.3341300000002</v>
      </c>
      <c r="BI403" s="30">
        <v>1417.6195699999998</v>
      </c>
      <c r="BJ403" s="30">
        <v>1524.5387460000002</v>
      </c>
      <c r="BK403" s="30">
        <v>1729.8072509999997</v>
      </c>
      <c r="BL403" s="30">
        <v>1762.7216839999999</v>
      </c>
      <c r="BM403" s="30"/>
      <c r="BN403" s="30">
        <v>2091.2204790000001</v>
      </c>
      <c r="BO403" s="30">
        <v>3992.2867070000002</v>
      </c>
      <c r="BP403" s="30">
        <v>4069.1983300000002</v>
      </c>
      <c r="BQ403" s="30">
        <v>12285.295077999999</v>
      </c>
      <c r="BR403" s="30">
        <v>12352.359092000001</v>
      </c>
      <c r="BS403" s="30"/>
      <c r="BT403" s="31">
        <v>92.162685000000039</v>
      </c>
      <c r="BU403" s="31">
        <v>68.749320999999995</v>
      </c>
      <c r="BV403" s="31">
        <v>61.039793999999986</v>
      </c>
      <c r="BW403" s="31">
        <v>62.743344000000015</v>
      </c>
      <c r="BX403" s="27">
        <v>344.21938700000004</v>
      </c>
      <c r="CB403" s="27">
        <v>1591.3230980000003</v>
      </c>
      <c r="CD403" s="27">
        <v>8419.284318</v>
      </c>
      <c r="CE403" s="27">
        <v>8329.472076</v>
      </c>
      <c r="CF403" s="27">
        <v>1633.4588160000001</v>
      </c>
      <c r="CG403" s="27">
        <v>1591.3230980000003</v>
      </c>
      <c r="CI403" s="27">
        <v>618.20648599999993</v>
      </c>
      <c r="CJ403" s="27">
        <v>420.59984200000002</v>
      </c>
      <c r="CK403" s="27">
        <v>420.59984200000002</v>
      </c>
      <c r="CL403" s="27">
        <v>344.21938700000004</v>
      </c>
    </row>
    <row r="404" spans="1:90" ht="16.5" customHeight="1" x14ac:dyDescent="0.25">
      <c r="A404" s="50"/>
      <c r="B404" s="27" t="s">
        <v>464</v>
      </c>
      <c r="C404" s="51" t="s">
        <v>79</v>
      </c>
      <c r="D404" s="52" t="s">
        <v>34</v>
      </c>
      <c r="E404" s="53" t="s">
        <v>58</v>
      </c>
      <c r="F404" s="53"/>
      <c r="G404" s="53">
        <v>813.86252400000001</v>
      </c>
      <c r="H404" s="53">
        <v>437.46554400000002</v>
      </c>
      <c r="I404" s="28" t="s">
        <v>58</v>
      </c>
      <c r="J404" s="47" t="s">
        <v>58</v>
      </c>
      <c r="K404" s="53" t="s">
        <v>58</v>
      </c>
      <c r="L404" s="53" t="s">
        <v>58</v>
      </c>
      <c r="M404" s="53">
        <v>324.25137900000004</v>
      </c>
      <c r="N404" s="53">
        <v>203.783546</v>
      </c>
      <c r="O404" s="28" t="s">
        <v>58</v>
      </c>
      <c r="P404" s="47" t="s">
        <v>58</v>
      </c>
      <c r="Q404" s="53" t="s">
        <v>58</v>
      </c>
      <c r="R404" s="53" t="s">
        <v>58</v>
      </c>
      <c r="S404" s="53">
        <v>588.20882900000004</v>
      </c>
      <c r="T404" s="53">
        <v>89.957046000000005</v>
      </c>
      <c r="U404" s="28" t="s">
        <v>58</v>
      </c>
      <c r="V404" s="29" t="s">
        <v>58</v>
      </c>
      <c r="W404" s="27"/>
      <c r="X404" s="27" t="s">
        <v>81</v>
      </c>
      <c r="Y404" s="27"/>
      <c r="Z404" s="27"/>
      <c r="AA404" s="30">
        <v>15700</v>
      </c>
      <c r="AB404" s="31"/>
      <c r="AC404" s="31">
        <v>781.81892500000004</v>
      </c>
      <c r="AD404" s="31">
        <v>639.66056600000002</v>
      </c>
      <c r="AE404" s="31">
        <v>521.21570199999996</v>
      </c>
      <c r="AF404" s="31"/>
      <c r="AG404" s="31">
        <v>331.53194500000001</v>
      </c>
      <c r="AH404" s="31"/>
      <c r="AI404" s="31">
        <v>286.96342600000003</v>
      </c>
      <c r="AJ404" s="31">
        <v>316.96302100000003</v>
      </c>
      <c r="AK404" s="31">
        <v>215.284257</v>
      </c>
      <c r="AL404" s="31">
        <v>222.85757899999999</v>
      </c>
      <c r="AM404" s="31"/>
      <c r="AN404" s="31">
        <v>299.01980800000001</v>
      </c>
      <c r="AO404" s="31"/>
      <c r="AP404" s="31">
        <v>259.10581300000001</v>
      </c>
      <c r="AQ404" s="31">
        <v>289.08422399999995</v>
      </c>
      <c r="AR404" s="31">
        <v>198.57870399999999</v>
      </c>
      <c r="AS404" s="31">
        <v>198.81181900000001</v>
      </c>
      <c r="AT404" s="31"/>
      <c r="AU404" s="31">
        <v>313.70280600000001</v>
      </c>
      <c r="AV404" s="31"/>
      <c r="AW404" s="31">
        <v>324.25137900000004</v>
      </c>
      <c r="AX404" s="31">
        <v>339.54679199999998</v>
      </c>
      <c r="AY404" s="31"/>
      <c r="AZ404" s="31">
        <v>203.783546</v>
      </c>
      <c r="BA404" s="31"/>
      <c r="BB404" s="31">
        <v>119.65606</v>
      </c>
      <c r="BC404" s="31"/>
      <c r="BD404" s="31">
        <v>588.20882900000004</v>
      </c>
      <c r="BE404" s="31">
        <v>-9.1341899999999896</v>
      </c>
      <c r="BF404" s="31">
        <v>111.62642099999999</v>
      </c>
      <c r="BG404" s="31">
        <v>89.957046000000005</v>
      </c>
      <c r="BH404" s="30">
        <v>1287.4825390000001</v>
      </c>
      <c r="BI404" s="30">
        <v>1638.8518560000002</v>
      </c>
      <c r="BJ404" s="30">
        <v>1779.5318260000001</v>
      </c>
      <c r="BK404" s="30">
        <v>2071.382509</v>
      </c>
      <c r="BL404" s="30">
        <v>2128.8849409999998</v>
      </c>
      <c r="BM404" s="30"/>
      <c r="BN404" s="30">
        <v>566.55195500000002</v>
      </c>
      <c r="BO404" s="30">
        <v>1492.1965540000001</v>
      </c>
      <c r="BP404" s="30">
        <v>1610.481595</v>
      </c>
      <c r="BQ404" s="30">
        <v>1980.4962</v>
      </c>
      <c r="BR404" s="30">
        <v>2278.5444710000002</v>
      </c>
      <c r="BS404" s="30"/>
      <c r="BT404" s="31">
        <v>319.51828599999999</v>
      </c>
      <c r="BU404" s="31">
        <v>84.223807000000008</v>
      </c>
      <c r="BV404" s="31">
        <v>79.467309999999998</v>
      </c>
      <c r="BW404" s="31">
        <v>87.449965999999989</v>
      </c>
      <c r="BX404" s="27">
        <v>517.4902350000001</v>
      </c>
      <c r="BZ404" s="27">
        <v>851.82830200000001</v>
      </c>
      <c r="CB404" s="27">
        <v>72.443566000000004</v>
      </c>
      <c r="CD404" s="27">
        <v>780.65810599999998</v>
      </c>
      <c r="CE404" s="27">
        <v>222.148291</v>
      </c>
      <c r="CF404" s="27">
        <v>157.74755099999999</v>
      </c>
      <c r="CG404" s="27">
        <v>72.443566000000004</v>
      </c>
      <c r="CI404" s="27">
        <v>1066.160421</v>
      </c>
      <c r="CJ404" s="27">
        <v>631.84513200000015</v>
      </c>
      <c r="CK404" s="27">
        <v>631.84513200000015</v>
      </c>
      <c r="CL404" s="27">
        <v>517.4902350000001</v>
      </c>
    </row>
    <row r="405" spans="1:90" ht="16.5" customHeight="1" x14ac:dyDescent="0.25">
      <c r="A405" s="50"/>
      <c r="B405" s="27" t="s">
        <v>465</v>
      </c>
      <c r="C405" s="51" t="s">
        <v>79</v>
      </c>
      <c r="D405" s="52" t="s">
        <v>34</v>
      </c>
      <c r="E405" s="53" t="s">
        <v>58</v>
      </c>
      <c r="F405" s="53"/>
      <c r="G405" s="53">
        <v>99.214237999999995</v>
      </c>
      <c r="H405" s="53">
        <v>77.892668999999998</v>
      </c>
      <c r="I405" s="28" t="s">
        <v>58</v>
      </c>
      <c r="J405" s="47" t="s">
        <v>58</v>
      </c>
      <c r="K405" s="53" t="s">
        <v>58</v>
      </c>
      <c r="L405" s="53" t="s">
        <v>58</v>
      </c>
      <c r="M405" s="53">
        <v>5.1425369999999999</v>
      </c>
      <c r="N405" s="53">
        <v>19.121836999999999</v>
      </c>
      <c r="O405" s="28" t="s">
        <v>58</v>
      </c>
      <c r="P405" s="47" t="s">
        <v>58</v>
      </c>
      <c r="Q405" s="53" t="s">
        <v>58</v>
      </c>
      <c r="R405" s="53" t="s">
        <v>58</v>
      </c>
      <c r="S405" s="53">
        <v>7.1096909999999998</v>
      </c>
      <c r="T405" s="53">
        <v>15.713991999999999</v>
      </c>
      <c r="U405" s="28" t="s">
        <v>58</v>
      </c>
      <c r="V405" s="29" t="s">
        <v>58</v>
      </c>
      <c r="W405" s="27"/>
      <c r="X405" s="27" t="s">
        <v>81</v>
      </c>
      <c r="Y405" s="27"/>
      <c r="Z405" s="27"/>
      <c r="AA405" s="30">
        <v>764.22</v>
      </c>
      <c r="AB405" s="31"/>
      <c r="AC405" s="31">
        <v>126.79759100000001</v>
      </c>
      <c r="AD405" s="31">
        <v>102.412712</v>
      </c>
      <c r="AE405" s="31">
        <v>88.035847000000004</v>
      </c>
      <c r="AF405" s="31"/>
      <c r="AG405" s="31">
        <v>40.101058999999999</v>
      </c>
      <c r="AH405" s="31"/>
      <c r="AI405" s="31">
        <v>28.898561999999998</v>
      </c>
      <c r="AJ405" s="31">
        <v>32.243283000000005</v>
      </c>
      <c r="AK405" s="31">
        <v>30.214227999999999</v>
      </c>
      <c r="AL405" s="31">
        <v>25.714535999999999</v>
      </c>
      <c r="AM405" s="31"/>
      <c r="AN405" s="31">
        <v>25.230713999999999</v>
      </c>
      <c r="AO405" s="31"/>
      <c r="AP405" s="31">
        <v>3.9066380000000001</v>
      </c>
      <c r="AQ405" s="31">
        <v>25.024894999999997</v>
      </c>
      <c r="AR405" s="31">
        <v>18.470480999999999</v>
      </c>
      <c r="AS405" s="31">
        <v>18.247782999999998</v>
      </c>
      <c r="AT405" s="31"/>
      <c r="AU405" s="31">
        <v>26.476102999999998</v>
      </c>
      <c r="AV405" s="31"/>
      <c r="AW405" s="31">
        <v>5.1425369999999999</v>
      </c>
      <c r="AX405" s="31">
        <v>26.283492999999996</v>
      </c>
      <c r="AY405" s="31">
        <v>19.022535999999999</v>
      </c>
      <c r="AZ405" s="31">
        <v>19.121836999999999</v>
      </c>
      <c r="BA405" s="31"/>
      <c r="BB405" s="31">
        <v>25.691565000000001</v>
      </c>
      <c r="BC405" s="31"/>
      <c r="BD405" s="31">
        <v>7.1096909999999998</v>
      </c>
      <c r="BE405" s="31">
        <v>22.226330000000004</v>
      </c>
      <c r="BF405" s="31">
        <v>22.669079</v>
      </c>
      <c r="BG405" s="31">
        <v>15.713991999999999</v>
      </c>
      <c r="BH405" s="30">
        <v>-8.2400629999999992</v>
      </c>
      <c r="BI405" s="30">
        <v>0.15012899999999973</v>
      </c>
      <c r="BJ405" s="30">
        <v>14.971990999999996</v>
      </c>
      <c r="BK405" s="30">
        <v>2.8211790000000008</v>
      </c>
      <c r="BL405" s="30">
        <v>6.3509989999999945</v>
      </c>
      <c r="BM405" s="30"/>
      <c r="BN405" s="30">
        <v>72.061805000000007</v>
      </c>
      <c r="BO405" s="30">
        <v>160.91709299999999</v>
      </c>
      <c r="BP405" s="30">
        <v>183.794251</v>
      </c>
      <c r="BQ405" s="30">
        <v>207.22055</v>
      </c>
      <c r="BR405" s="30">
        <v>216.394116</v>
      </c>
      <c r="BS405" s="30"/>
      <c r="BT405" s="31">
        <v>54.41938900000001</v>
      </c>
      <c r="BU405" s="31">
        <v>2.583294</v>
      </c>
      <c r="BV405" s="31">
        <v>7.8305780000000009</v>
      </c>
      <c r="BW405" s="31">
        <v>6.2468980000000007</v>
      </c>
      <c r="BX405" s="27">
        <v>42.955736999999999</v>
      </c>
      <c r="BZ405" s="27">
        <v>71.78213199999999</v>
      </c>
      <c r="CB405" s="27">
        <v>36.495160999999996</v>
      </c>
      <c r="CD405" s="27">
        <v>67.719091999999989</v>
      </c>
      <c r="CE405" s="27">
        <v>70.586973999999998</v>
      </c>
      <c r="CF405" s="27">
        <v>58.128298999999991</v>
      </c>
      <c r="CG405" s="27">
        <v>36.495160999999996</v>
      </c>
      <c r="CI405" s="27">
        <v>69.570402999999999</v>
      </c>
      <c r="CJ405" s="27">
        <v>59.394978999999999</v>
      </c>
      <c r="CK405" s="27">
        <v>59.394978999999999</v>
      </c>
      <c r="CL405" s="27">
        <v>42.955736999999999</v>
      </c>
    </row>
    <row r="406" spans="1:90" ht="16.5" customHeight="1" x14ac:dyDescent="0.25">
      <c r="A406" s="50"/>
      <c r="B406" s="27" t="s">
        <v>466</v>
      </c>
      <c r="C406" s="51" t="s">
        <v>79</v>
      </c>
      <c r="D406" s="52" t="s">
        <v>34</v>
      </c>
      <c r="E406" s="53" t="s">
        <v>58</v>
      </c>
      <c r="F406" s="53"/>
      <c r="G406" s="53">
        <v>23.800647999999999</v>
      </c>
      <c r="H406" s="53">
        <v>29.529221</v>
      </c>
      <c r="I406" s="28" t="s">
        <v>58</v>
      </c>
      <c r="J406" s="47" t="s">
        <v>58</v>
      </c>
      <c r="K406" s="53" t="s">
        <v>58</v>
      </c>
      <c r="L406" s="53" t="s">
        <v>58</v>
      </c>
      <c r="M406" s="53">
        <v>5.4775149999999995</v>
      </c>
      <c r="N406" s="53">
        <v>3.6770320000000001</v>
      </c>
      <c r="O406" s="28" t="s">
        <v>58</v>
      </c>
      <c r="P406" s="47" t="s">
        <v>58</v>
      </c>
      <c r="Q406" s="53" t="s">
        <v>58</v>
      </c>
      <c r="R406" s="53" t="s">
        <v>58</v>
      </c>
      <c r="S406" s="53">
        <v>3.184148</v>
      </c>
      <c r="T406" s="53">
        <v>5.7206380000000001</v>
      </c>
      <c r="U406" s="28" t="s">
        <v>58</v>
      </c>
      <c r="V406" s="29" t="s">
        <v>58</v>
      </c>
      <c r="W406" s="27"/>
      <c r="X406" s="27" t="s">
        <v>81</v>
      </c>
      <c r="Y406" s="27"/>
      <c r="Z406" s="27"/>
      <c r="AA406" s="30">
        <v>555.58799999999997</v>
      </c>
      <c r="AB406" s="31"/>
      <c r="AC406" s="31">
        <v>42.668804999999999</v>
      </c>
      <c r="AD406" s="31">
        <v>145.74469999999999</v>
      </c>
      <c r="AE406" s="31">
        <v>147.15574699999999</v>
      </c>
      <c r="AF406" s="31"/>
      <c r="AG406" s="31">
        <v>7.7712190000000003</v>
      </c>
      <c r="AH406" s="31"/>
      <c r="AI406" s="31">
        <v>5.564756</v>
      </c>
      <c r="AJ406" s="31">
        <v>16.455907999999997</v>
      </c>
      <c r="AK406" s="31">
        <v>9.3842580000000009</v>
      </c>
      <c r="AL406" s="31">
        <v>4.9378520000000004</v>
      </c>
      <c r="AM406" s="31"/>
      <c r="AN406" s="31">
        <v>4.4262269999999999</v>
      </c>
      <c r="AO406" s="31"/>
      <c r="AP406" s="31">
        <v>4.2401799999999996</v>
      </c>
      <c r="AQ406" s="31">
        <v>14.727865</v>
      </c>
      <c r="AR406" s="31">
        <v>7.4051039999999997</v>
      </c>
      <c r="AS406" s="31">
        <v>3.0227170000000001</v>
      </c>
      <c r="AT406" s="31"/>
      <c r="AU406" s="31">
        <v>5.7439270000000002</v>
      </c>
      <c r="AV406" s="31"/>
      <c r="AW406" s="31">
        <v>5.4775149999999995</v>
      </c>
      <c r="AX406" s="31">
        <v>15.806666</v>
      </c>
      <c r="AY406" s="31">
        <v>8.1073459999999997</v>
      </c>
      <c r="AZ406" s="31">
        <v>3.6770320000000001</v>
      </c>
      <c r="BA406" s="31"/>
      <c r="BB406" s="31">
        <v>4.5212969999999997</v>
      </c>
      <c r="BC406" s="31"/>
      <c r="BD406" s="31">
        <v>3.184148</v>
      </c>
      <c r="BE406" s="31">
        <v>3.5106420000000025</v>
      </c>
      <c r="BF406" s="31">
        <v>5.1409539999999998</v>
      </c>
      <c r="BG406" s="31">
        <v>5.7206380000000001</v>
      </c>
      <c r="BH406" s="30">
        <v>19.453222</v>
      </c>
      <c r="BI406" s="30">
        <v>8.1053500000000014</v>
      </c>
      <c r="BJ406" s="30">
        <v>6.693352</v>
      </c>
      <c r="BK406" s="30">
        <v>4.1483100000000004</v>
      </c>
      <c r="BL406" s="30">
        <v>3.8621610000000004</v>
      </c>
      <c r="BM406" s="30"/>
      <c r="BN406" s="30">
        <v>31.307026</v>
      </c>
      <c r="BO406" s="30">
        <v>33.952697999999998</v>
      </c>
      <c r="BP406" s="30">
        <v>38.158783</v>
      </c>
      <c r="BQ406" s="30">
        <v>42.065815000000001</v>
      </c>
      <c r="BR406" s="30">
        <v>43.930131000000003</v>
      </c>
      <c r="BS406" s="30"/>
      <c r="BT406" s="31">
        <v>17.364586000000003</v>
      </c>
      <c r="BU406" s="31">
        <v>3.318441</v>
      </c>
      <c r="BV406" s="31">
        <v>8.2316439999999993</v>
      </c>
      <c r="BW406" s="31">
        <v>2.0810709999999997</v>
      </c>
      <c r="BX406" s="27">
        <v>15.198033000000001</v>
      </c>
      <c r="BZ406" s="27">
        <v>29.657938999999999</v>
      </c>
      <c r="CB406" s="27">
        <v>11.789548</v>
      </c>
      <c r="CD406" s="27">
        <v>17.556382000000003</v>
      </c>
      <c r="CE406" s="27">
        <v>13.172893000000002</v>
      </c>
      <c r="CF406" s="27">
        <v>21.398426999999998</v>
      </c>
      <c r="CG406" s="27">
        <v>11.789548</v>
      </c>
      <c r="CI406" s="27">
        <v>33.068559</v>
      </c>
      <c r="CJ406" s="27">
        <v>19.986938000000002</v>
      </c>
      <c r="CK406" s="27">
        <v>19.986938000000002</v>
      </c>
      <c r="CL406" s="27">
        <v>15.198033000000001</v>
      </c>
    </row>
    <row r="407" spans="1:90" ht="16.5" customHeight="1" x14ac:dyDescent="0.25">
      <c r="A407" s="50"/>
      <c r="B407" s="27" t="s">
        <v>467</v>
      </c>
      <c r="C407" s="51" t="s">
        <v>79</v>
      </c>
      <c r="D407" s="52" t="s">
        <v>34</v>
      </c>
      <c r="E407" s="53" t="s">
        <v>58</v>
      </c>
      <c r="F407" s="53"/>
      <c r="G407" s="53">
        <v>10.633314</v>
      </c>
      <c r="H407" s="53">
        <v>7.5364490000000002</v>
      </c>
      <c r="I407" s="28" t="s">
        <v>58</v>
      </c>
      <c r="J407" s="47" t="s">
        <v>58</v>
      </c>
      <c r="K407" s="53" t="s">
        <v>58</v>
      </c>
      <c r="L407" s="53" t="s">
        <v>58</v>
      </c>
      <c r="M407" s="53">
        <v>-0.63431399999999993</v>
      </c>
      <c r="N407" s="53">
        <v>-0.61530000000000007</v>
      </c>
      <c r="O407" s="28" t="s">
        <v>58</v>
      </c>
      <c r="P407" s="47" t="s">
        <v>58</v>
      </c>
      <c r="Q407" s="53" t="s">
        <v>58</v>
      </c>
      <c r="R407" s="53" t="s">
        <v>58</v>
      </c>
      <c r="S407" s="53">
        <v>0.82061899999999999</v>
      </c>
      <c r="T407" s="53">
        <v>-1.461039</v>
      </c>
      <c r="U407" s="28" t="s">
        <v>58</v>
      </c>
      <c r="V407" s="29" t="s">
        <v>58</v>
      </c>
      <c r="W407" s="27"/>
      <c r="X407" s="27" t="s">
        <v>81</v>
      </c>
      <c r="Y407" s="27"/>
      <c r="Z407" s="27"/>
      <c r="AA407" s="30">
        <v>370.94836656000001</v>
      </c>
      <c r="AB407" s="31"/>
      <c r="AC407" s="31">
        <v>17.927714000000002</v>
      </c>
      <c r="AD407" s="31">
        <v>6.7799920000000036</v>
      </c>
      <c r="AE407" s="31">
        <v>8.1588049999999992</v>
      </c>
      <c r="AF407" s="31"/>
      <c r="AG407" s="31">
        <v>0.69874700000000001</v>
      </c>
      <c r="AH407" s="31"/>
      <c r="AI407" s="31">
        <v>0.64935799999999999</v>
      </c>
      <c r="AJ407" s="31">
        <v>-0.42649299999999996</v>
      </c>
      <c r="AK407" s="31">
        <v>0.19666400000000001</v>
      </c>
      <c r="AL407" s="31">
        <v>0.22709699999999999</v>
      </c>
      <c r="AM407" s="31"/>
      <c r="AN407" s="31">
        <v>-1.1291150000000001</v>
      </c>
      <c r="AO407" s="31"/>
      <c r="AP407" s="31">
        <v>-0.79787399999999997</v>
      </c>
      <c r="AQ407" s="31">
        <v>-1.4275909999999998</v>
      </c>
      <c r="AR407" s="31">
        <v>-0.70350100000000004</v>
      </c>
      <c r="AS407" s="31">
        <v>-0.79644000000000004</v>
      </c>
      <c r="AT407" s="31"/>
      <c r="AU407" s="31">
        <v>-0.51118500000000011</v>
      </c>
      <c r="AV407" s="31"/>
      <c r="AW407" s="31">
        <v>-0.63431399999999993</v>
      </c>
      <c r="AX407" s="31">
        <v>-1.7899119999999999</v>
      </c>
      <c r="AY407" s="31">
        <v>-0.55484699999999987</v>
      </c>
      <c r="AZ407" s="31">
        <v>-0.61530000000000007</v>
      </c>
      <c r="BA407" s="31"/>
      <c r="BB407" s="31">
        <v>-7.6683000000000001E-2</v>
      </c>
      <c r="BC407" s="31"/>
      <c r="BD407" s="31">
        <v>0.82061899999999999</v>
      </c>
      <c r="BE407" s="31">
        <v>-4.108301</v>
      </c>
      <c r="BF407" s="31">
        <v>3.5083660000000001</v>
      </c>
      <c r="BG407" s="31">
        <v>-1.461039</v>
      </c>
      <c r="BH407" s="30">
        <v>0.44328800000000002</v>
      </c>
      <c r="BI407" s="30">
        <v>0.190917</v>
      </c>
      <c r="BJ407" s="30">
        <v>-0.13966299999999998</v>
      </c>
      <c r="BK407" s="30">
        <v>-0.14898899999999998</v>
      </c>
      <c r="BL407" s="30">
        <v>-0.37181899999999996</v>
      </c>
      <c r="BM407" s="30"/>
      <c r="BN407" s="30">
        <v>11.539642000000001</v>
      </c>
      <c r="BO407" s="30">
        <v>15.524113</v>
      </c>
      <c r="BP407" s="30">
        <v>19.195402999999999</v>
      </c>
      <c r="BQ407" s="30">
        <v>15.946465</v>
      </c>
      <c r="BR407" s="30">
        <v>16.967046</v>
      </c>
      <c r="BS407" s="30"/>
      <c r="BT407" s="31">
        <v>7.2041039999999992</v>
      </c>
      <c r="BU407" s="31">
        <v>-0.16140000000000004</v>
      </c>
      <c r="BV407" s="31">
        <v>-0.86621900000000007</v>
      </c>
      <c r="BW407" s="31">
        <v>-0.70790600000000004</v>
      </c>
      <c r="BX407" s="27">
        <v>-0.57736300000000007</v>
      </c>
      <c r="BZ407" s="27">
        <v>-2.855944</v>
      </c>
      <c r="CB407" s="27">
        <v>-1.6297380000000001</v>
      </c>
      <c r="CD407" s="27">
        <v>-1.2403550000000001</v>
      </c>
      <c r="CE407" s="27">
        <v>-0.67661800000000005</v>
      </c>
      <c r="CF407" s="27">
        <v>1.3021989999999999</v>
      </c>
      <c r="CG407" s="27">
        <v>-1.6297380000000001</v>
      </c>
      <c r="CI407" s="27">
        <v>-3.5943729999999996</v>
      </c>
      <c r="CJ407" s="27">
        <v>-0.97080999999999984</v>
      </c>
      <c r="CK407" s="27">
        <v>-0.97080999999999984</v>
      </c>
      <c r="CL407" s="27">
        <v>-0.57736300000000007</v>
      </c>
    </row>
    <row r="408" spans="1:90" ht="16.5" customHeight="1" x14ac:dyDescent="0.25">
      <c r="A408" s="50"/>
      <c r="B408" s="27" t="s">
        <v>468</v>
      </c>
      <c r="C408" s="51" t="s">
        <v>79</v>
      </c>
      <c r="D408" s="52" t="s">
        <v>34</v>
      </c>
      <c r="E408" s="53" t="s">
        <v>58</v>
      </c>
      <c r="F408" s="53"/>
      <c r="G408" s="53">
        <v>103.02264300000002</v>
      </c>
      <c r="H408" s="53">
        <v>81.899107999999998</v>
      </c>
      <c r="I408" s="28" t="s">
        <v>58</v>
      </c>
      <c r="J408" s="47" t="s">
        <v>58</v>
      </c>
      <c r="K408" s="53" t="s">
        <v>58</v>
      </c>
      <c r="L408" s="53" t="s">
        <v>58</v>
      </c>
      <c r="M408" s="53">
        <v>9.6014090000000003</v>
      </c>
      <c r="N408" s="53">
        <v>16.546688</v>
      </c>
      <c r="O408" s="28" t="s">
        <v>58</v>
      </c>
      <c r="P408" s="47" t="s">
        <v>58</v>
      </c>
      <c r="Q408" s="53" t="s">
        <v>58</v>
      </c>
      <c r="R408" s="53" t="s">
        <v>58</v>
      </c>
      <c r="S408" s="53">
        <v>5.2002139999999999</v>
      </c>
      <c r="T408" s="53">
        <v>11.082964</v>
      </c>
      <c r="U408" s="28" t="s">
        <v>58</v>
      </c>
      <c r="V408" s="29" t="s">
        <v>58</v>
      </c>
      <c r="W408" s="27"/>
      <c r="X408" s="27" t="s">
        <v>81</v>
      </c>
      <c r="Y408" s="27"/>
      <c r="Z408" s="27"/>
      <c r="AA408" s="30">
        <v>552</v>
      </c>
      <c r="AB408" s="31"/>
      <c r="AC408" s="31">
        <v>145.93856</v>
      </c>
      <c r="AD408" s="31">
        <v>87.48227799999998</v>
      </c>
      <c r="AE408" s="31">
        <v>80.184110000000004</v>
      </c>
      <c r="AF408" s="31"/>
      <c r="AG408" s="31">
        <v>36.093978</v>
      </c>
      <c r="AH408" s="31"/>
      <c r="AI408" s="31">
        <v>19.016396</v>
      </c>
      <c r="AJ408" s="31">
        <v>26.167576999999994</v>
      </c>
      <c r="AK408" s="31">
        <v>13.272786999999999</v>
      </c>
      <c r="AL408" s="31">
        <v>21.946110999999998</v>
      </c>
      <c r="AM408" s="31"/>
      <c r="AN408" s="31">
        <v>23.913481999999998</v>
      </c>
      <c r="AO408" s="31"/>
      <c r="AP408" s="31">
        <v>8.1108449999999994</v>
      </c>
      <c r="AQ408" s="31">
        <v>17.295959000000007</v>
      </c>
      <c r="AR408" s="31">
        <v>6.8797519999999999</v>
      </c>
      <c r="AS408" s="31">
        <v>15.378867</v>
      </c>
      <c r="AT408" s="31"/>
      <c r="AU408" s="31">
        <v>26.176019999999998</v>
      </c>
      <c r="AV408" s="31"/>
      <c r="AW408" s="31">
        <v>9.6014090000000003</v>
      </c>
      <c r="AX408" s="31">
        <v>18.914093000000008</v>
      </c>
      <c r="AY408" s="31">
        <v>8.2074820000000024</v>
      </c>
      <c r="AZ408" s="31">
        <v>16.546688</v>
      </c>
      <c r="BA408" s="31"/>
      <c r="BB408" s="31">
        <v>15.997733999999999</v>
      </c>
      <c r="BC408" s="31"/>
      <c r="BD408" s="31">
        <v>5.2002139999999999</v>
      </c>
      <c r="BE408" s="31">
        <v>46.061202999999999</v>
      </c>
      <c r="BF408" s="31">
        <v>1.0592919999999999</v>
      </c>
      <c r="BG408" s="31">
        <v>11.082964</v>
      </c>
      <c r="BH408" s="30">
        <v>33.526178999999999</v>
      </c>
      <c r="BI408" s="30">
        <v>64.324600000000004</v>
      </c>
      <c r="BJ408" s="30">
        <v>77.667695000000009</v>
      </c>
      <c r="BK408" s="30">
        <v>85.542908999999995</v>
      </c>
      <c r="BL408" s="30">
        <v>115.030691</v>
      </c>
      <c r="BM408" s="30"/>
      <c r="BN408" s="30">
        <v>30.884937999999998</v>
      </c>
      <c r="BO408" s="30">
        <v>76.002026000000001</v>
      </c>
      <c r="BP408" s="30">
        <v>76.334243000000001</v>
      </c>
      <c r="BQ408" s="30">
        <v>121.520359</v>
      </c>
      <c r="BR408" s="30">
        <v>124.859662</v>
      </c>
      <c r="BS408" s="30"/>
      <c r="BT408" s="31">
        <v>36.171836000000013</v>
      </c>
      <c r="BU408" s="31">
        <v>5.9809830000000002</v>
      </c>
      <c r="BV408" s="31">
        <v>6.0605909999999996</v>
      </c>
      <c r="BW408" s="31">
        <v>4.3001720000000008</v>
      </c>
      <c r="BX408" s="27">
        <v>37.463236999999999</v>
      </c>
      <c r="BZ408" s="27">
        <v>53.297595000000008</v>
      </c>
      <c r="CB408" s="27">
        <v>38.980153000000001</v>
      </c>
      <c r="CD408" s="27">
        <v>63.403673000000005</v>
      </c>
      <c r="CE408" s="27">
        <v>63.118228999999999</v>
      </c>
      <c r="CF408" s="27">
        <v>36.078754000000004</v>
      </c>
      <c r="CG408" s="27">
        <v>38.980153000000001</v>
      </c>
      <c r="CI408" s="27">
        <v>53.269672000000007</v>
      </c>
      <c r="CJ408" s="27">
        <v>39.689736000000003</v>
      </c>
      <c r="CK408" s="27">
        <v>39.689736000000003</v>
      </c>
      <c r="CL408" s="27">
        <v>37.463236999999999</v>
      </c>
    </row>
    <row r="409" spans="1:90" ht="16.5" customHeight="1" x14ac:dyDescent="0.25">
      <c r="A409" s="50"/>
      <c r="B409" s="27" t="s">
        <v>469</v>
      </c>
      <c r="C409" s="51" t="s">
        <v>79</v>
      </c>
      <c r="D409" s="52" t="s">
        <v>34</v>
      </c>
      <c r="E409" s="53" t="s">
        <v>58</v>
      </c>
      <c r="F409" s="53"/>
      <c r="G409" s="53">
        <v>1297.3626220000001</v>
      </c>
      <c r="H409" s="53">
        <v>956.86639100000002</v>
      </c>
      <c r="I409" s="28" t="s">
        <v>58</v>
      </c>
      <c r="J409" s="47" t="s">
        <v>58</v>
      </c>
      <c r="K409" s="53" t="s">
        <v>58</v>
      </c>
      <c r="L409" s="53" t="s">
        <v>58</v>
      </c>
      <c r="M409" s="53">
        <v>-27.840361000000001</v>
      </c>
      <c r="N409" s="53">
        <v>5.1399170000000014</v>
      </c>
      <c r="O409" s="28" t="s">
        <v>58</v>
      </c>
      <c r="P409" s="47" t="s">
        <v>58</v>
      </c>
      <c r="Q409" s="53" t="s">
        <v>58</v>
      </c>
      <c r="R409" s="53" t="s">
        <v>58</v>
      </c>
      <c r="S409" s="53">
        <v>19.461369999999999</v>
      </c>
      <c r="T409" s="53">
        <v>39.726711000000002</v>
      </c>
      <c r="U409" s="28" t="s">
        <v>58</v>
      </c>
      <c r="V409" s="29" t="s">
        <v>58</v>
      </c>
      <c r="W409" s="27"/>
      <c r="X409" s="27" t="s">
        <v>81</v>
      </c>
      <c r="Y409" s="27"/>
      <c r="Z409" s="27"/>
      <c r="AA409" s="30">
        <v>3234</v>
      </c>
      <c r="AB409" s="31"/>
      <c r="AC409" s="31">
        <v>1864.615413</v>
      </c>
      <c r="AD409" s="31">
        <v>853.52161299999989</v>
      </c>
      <c r="AE409" s="31">
        <v>820.54028600000004</v>
      </c>
      <c r="AF409" s="31"/>
      <c r="AG409" s="31">
        <v>44.569209000000001</v>
      </c>
      <c r="AH409" s="31"/>
      <c r="AI409" s="31">
        <v>38.911391999999999</v>
      </c>
      <c r="AJ409" s="31">
        <v>22.15967400000001</v>
      </c>
      <c r="AK409" s="31">
        <v>21.546291</v>
      </c>
      <c r="AL409" s="31">
        <v>21.941379999999999</v>
      </c>
      <c r="AM409" s="31"/>
      <c r="AN409" s="31">
        <v>14.218609000000001</v>
      </c>
      <c r="AO409" s="31"/>
      <c r="AP409" s="31">
        <v>-33.438907</v>
      </c>
      <c r="AQ409" s="31">
        <v>-2.8816749999999995</v>
      </c>
      <c r="AR409" s="31">
        <v>-0.74205500000000002</v>
      </c>
      <c r="AS409" s="31">
        <v>4.7754640000000004</v>
      </c>
      <c r="AT409" s="31"/>
      <c r="AU409" s="31">
        <v>16.957630000000002</v>
      </c>
      <c r="AV409" s="31"/>
      <c r="AW409" s="31">
        <v>-27.840361000000001</v>
      </c>
      <c r="AX409" s="31">
        <v>2.1958470000000014</v>
      </c>
      <c r="AY409" s="31">
        <v>4.316476999999999</v>
      </c>
      <c r="AZ409" s="31">
        <v>5.1399170000000014</v>
      </c>
      <c r="BA409" s="31"/>
      <c r="BB409" s="31">
        <v>69.341078999999993</v>
      </c>
      <c r="BC409" s="31"/>
      <c r="BD409" s="31">
        <v>19.461369999999999</v>
      </c>
      <c r="BE409" s="31">
        <v>8.7777670000000114</v>
      </c>
      <c r="BF409" s="31">
        <v>26.729897000000001</v>
      </c>
      <c r="BG409" s="31">
        <v>39.726711000000002</v>
      </c>
      <c r="BH409" s="30">
        <v>-86.690836000000004</v>
      </c>
      <c r="BI409" s="30">
        <v>-152.16390000000001</v>
      </c>
      <c r="BJ409" s="30">
        <v>-291.80050699999998</v>
      </c>
      <c r="BK409" s="30">
        <v>-242.97460899999999</v>
      </c>
      <c r="BL409" s="30">
        <v>-311.059506</v>
      </c>
      <c r="BM409" s="30"/>
      <c r="BN409" s="30">
        <v>514.09162100000003</v>
      </c>
      <c r="BO409" s="30">
        <v>887.93549299999995</v>
      </c>
      <c r="BP409" s="30">
        <v>914.66539</v>
      </c>
      <c r="BQ409" s="30">
        <v>923.09101599999997</v>
      </c>
      <c r="BR409" s="30">
        <v>942.847173</v>
      </c>
      <c r="BS409" s="30"/>
      <c r="BT409" s="31">
        <v>669.38281900000015</v>
      </c>
      <c r="BU409" s="31">
        <v>5.7136259999999996</v>
      </c>
      <c r="BV409" s="31">
        <v>2.8138080000000003</v>
      </c>
      <c r="BW409" s="31">
        <v>0.58277099999999993</v>
      </c>
      <c r="BX409" s="27">
        <v>29.811821000000002</v>
      </c>
      <c r="BZ409" s="27">
        <v>23.469954000000001</v>
      </c>
      <c r="CB409" s="27">
        <v>164.83712800000001</v>
      </c>
      <c r="CD409" s="27">
        <v>94.695745000000016</v>
      </c>
      <c r="CE409" s="27">
        <v>104.84874300000001</v>
      </c>
      <c r="CF409" s="27">
        <v>185.16375199999999</v>
      </c>
      <c r="CG409" s="27">
        <v>164.83712800000001</v>
      </c>
      <c r="CI409" s="27">
        <v>-16.188120000000001</v>
      </c>
      <c r="CJ409" s="27">
        <v>28.414672000000003</v>
      </c>
      <c r="CK409" s="27">
        <v>28.414672000000003</v>
      </c>
      <c r="CL409" s="27">
        <v>29.811821000000002</v>
      </c>
    </row>
    <row r="410" spans="1:90" ht="16.5" customHeight="1" x14ac:dyDescent="0.25">
      <c r="A410" s="50"/>
      <c r="B410" s="27" t="s">
        <v>470</v>
      </c>
      <c r="C410" s="51" t="s">
        <v>79</v>
      </c>
      <c r="D410" s="52" t="s">
        <v>34</v>
      </c>
      <c r="E410" s="53" t="s">
        <v>58</v>
      </c>
      <c r="F410" s="53"/>
      <c r="G410" s="53">
        <v>8834.2126420000004</v>
      </c>
      <c r="H410" s="53">
        <v>6882.4990100000005</v>
      </c>
      <c r="I410" s="28" t="s">
        <v>58</v>
      </c>
      <c r="J410" s="47" t="s">
        <v>58</v>
      </c>
      <c r="K410" s="53" t="s">
        <v>58</v>
      </c>
      <c r="L410" s="53" t="s">
        <v>58</v>
      </c>
      <c r="M410" s="53">
        <v>619.363024</v>
      </c>
      <c r="N410" s="53">
        <v>431.86968999999999</v>
      </c>
      <c r="O410" s="28" t="s">
        <v>58</v>
      </c>
      <c r="P410" s="47" t="s">
        <v>58</v>
      </c>
      <c r="Q410" s="53" t="s">
        <v>58</v>
      </c>
      <c r="R410" s="53" t="s">
        <v>58</v>
      </c>
      <c r="S410" s="53">
        <v>428.15177299999993</v>
      </c>
      <c r="T410" s="53">
        <v>268.62622399999998</v>
      </c>
      <c r="U410" s="28" t="s">
        <v>58</v>
      </c>
      <c r="V410" s="29" t="s">
        <v>58</v>
      </c>
      <c r="W410" s="27"/>
      <c r="X410" s="27" t="s">
        <v>81</v>
      </c>
      <c r="Y410" s="27"/>
      <c r="Z410" s="27"/>
      <c r="AA410" s="30">
        <v>14900</v>
      </c>
      <c r="AB410" s="31"/>
      <c r="AC410" s="31">
        <v>13440.564340000001</v>
      </c>
      <c r="AD410" s="31">
        <v>7194.8695219999972</v>
      </c>
      <c r="AE410" s="31">
        <v>6770.953383</v>
      </c>
      <c r="AF410" s="31"/>
      <c r="AG410" s="31">
        <v>1003.6154200000001</v>
      </c>
      <c r="AH410" s="31"/>
      <c r="AI410" s="31">
        <v>699.05698900000004</v>
      </c>
      <c r="AJ410" s="31">
        <v>305.92149300000005</v>
      </c>
      <c r="AK410" s="31">
        <v>342.57387499999999</v>
      </c>
      <c r="AL410" s="31">
        <v>487.90686599999998</v>
      </c>
      <c r="AM410" s="31"/>
      <c r="AN410" s="31">
        <v>880.45315400000004</v>
      </c>
      <c r="AO410" s="31"/>
      <c r="AP410" s="31">
        <v>605.22728600000005</v>
      </c>
      <c r="AQ410" s="31">
        <v>211.243471</v>
      </c>
      <c r="AR410" s="31">
        <v>273.46554300000003</v>
      </c>
      <c r="AS410" s="31">
        <v>422.86640299999999</v>
      </c>
      <c r="AT410" s="31"/>
      <c r="AU410" s="31">
        <v>903.29576600000007</v>
      </c>
      <c r="AV410" s="31"/>
      <c r="AW410" s="31">
        <v>619.363024</v>
      </c>
      <c r="AX410" s="31">
        <v>152.169025</v>
      </c>
      <c r="AY410" s="31">
        <v>356.99235300000004</v>
      </c>
      <c r="AZ410" s="31">
        <v>431.86968999999999</v>
      </c>
      <c r="BA410" s="31"/>
      <c r="BB410" s="31">
        <v>638.72144800000001</v>
      </c>
      <c r="BC410" s="31"/>
      <c r="BD410" s="31">
        <v>428.15177299999993</v>
      </c>
      <c r="BE410" s="31">
        <v>296.46490100000005</v>
      </c>
      <c r="BF410" s="31">
        <v>193.53537299999999</v>
      </c>
      <c r="BG410" s="31">
        <v>268.62622399999998</v>
      </c>
      <c r="BH410" s="30">
        <v>1563.5635550000002</v>
      </c>
      <c r="BI410" s="30">
        <v>2720.471599</v>
      </c>
      <c r="BJ410" s="30">
        <v>2335.4389070000002</v>
      </c>
      <c r="BK410" s="30">
        <v>3281.2192809999997</v>
      </c>
      <c r="BL410" s="30">
        <v>3254.6555429999999</v>
      </c>
      <c r="BM410" s="30"/>
      <c r="BN410" s="30">
        <v>966.34186899999997</v>
      </c>
      <c r="BO410" s="30">
        <v>2041.6334649999999</v>
      </c>
      <c r="BP410" s="30">
        <v>2286.398835</v>
      </c>
      <c r="BQ410" s="30">
        <v>2536.072482</v>
      </c>
      <c r="BR410" s="30">
        <v>2995.3274620000002</v>
      </c>
      <c r="BS410" s="30"/>
      <c r="BT410" s="31">
        <v>4479.0157889999973</v>
      </c>
      <c r="BU410" s="31">
        <v>115.34993400000003</v>
      </c>
      <c r="BV410" s="31">
        <v>146.26468299999999</v>
      </c>
      <c r="BW410" s="31">
        <v>146.21069</v>
      </c>
      <c r="BX410" s="27">
        <v>1304.0264480000001</v>
      </c>
      <c r="BZ410" s="27">
        <v>1412.457144</v>
      </c>
      <c r="CB410" s="27">
        <v>919.20099400000004</v>
      </c>
      <c r="CD410" s="27">
        <v>1186.7782709999999</v>
      </c>
      <c r="CE410" s="27">
        <v>1128.721722</v>
      </c>
      <c r="CF410" s="27">
        <v>1051.6824959999999</v>
      </c>
      <c r="CG410" s="27">
        <v>919.20099400000004</v>
      </c>
      <c r="CI410" s="27">
        <v>1560.394092</v>
      </c>
      <c r="CJ410" s="27">
        <v>1545.6688670000001</v>
      </c>
      <c r="CK410" s="27">
        <v>1545.6688670000001</v>
      </c>
      <c r="CL410" s="27">
        <v>1304.0264480000001</v>
      </c>
    </row>
    <row r="411" spans="1:90" ht="16.5" customHeight="1" x14ac:dyDescent="0.25">
      <c r="A411" s="50"/>
      <c r="B411" s="27" t="s">
        <v>471</v>
      </c>
      <c r="C411" s="51" t="s">
        <v>79</v>
      </c>
      <c r="D411" s="52" t="s">
        <v>34</v>
      </c>
      <c r="E411" s="53" t="s">
        <v>58</v>
      </c>
      <c r="F411" s="53"/>
      <c r="G411" s="53">
        <v>8129.6029999999992</v>
      </c>
      <c r="H411" s="53">
        <v>8520.9140000000007</v>
      </c>
      <c r="I411" s="28" t="s">
        <v>58</v>
      </c>
      <c r="J411" s="47" t="s">
        <v>58</v>
      </c>
      <c r="K411" s="53" t="s">
        <v>58</v>
      </c>
      <c r="L411" s="53" t="s">
        <v>58</v>
      </c>
      <c r="M411" s="53">
        <v>739.33299999999997</v>
      </c>
      <c r="N411" s="53">
        <v>1882.0239999999999</v>
      </c>
      <c r="O411" s="28" t="s">
        <v>58</v>
      </c>
      <c r="P411" s="47" t="s">
        <v>58</v>
      </c>
      <c r="Q411" s="53" t="s">
        <v>58</v>
      </c>
      <c r="R411" s="53" t="s">
        <v>58</v>
      </c>
      <c r="S411" s="53">
        <v>2495.9720000000002</v>
      </c>
      <c r="T411" s="53">
        <v>3247.1379999999999</v>
      </c>
      <c r="U411" s="28" t="s">
        <v>58</v>
      </c>
      <c r="V411" s="29" t="s">
        <v>58</v>
      </c>
      <c r="W411" s="27"/>
      <c r="X411" s="27" t="s">
        <v>81</v>
      </c>
      <c r="Y411" s="27"/>
      <c r="Z411" s="27"/>
      <c r="AA411" s="30">
        <v>319081.57789577503</v>
      </c>
      <c r="AB411" s="31"/>
      <c r="AC411" s="31">
        <v>15629.053</v>
      </c>
      <c r="AD411" s="31">
        <v>7023.0479999999989</v>
      </c>
      <c r="AE411" s="31">
        <v>8408.0769999999993</v>
      </c>
      <c r="AF411" s="31"/>
      <c r="AG411" s="31">
        <v>4381.1490000000003</v>
      </c>
      <c r="AH411" s="31"/>
      <c r="AI411" s="31">
        <v>989.94299999999998</v>
      </c>
      <c r="AJ411" s="31">
        <v>811.66799999999967</v>
      </c>
      <c r="AK411" s="31">
        <v>1672.1320000000001</v>
      </c>
      <c r="AL411" s="31">
        <v>2159.538</v>
      </c>
      <c r="AM411" s="31"/>
      <c r="AN411" s="31">
        <v>3737.3780000000002</v>
      </c>
      <c r="AO411" s="31"/>
      <c r="AP411" s="31">
        <v>665.73299999999995</v>
      </c>
      <c r="AQ411" s="31">
        <v>534.19300000000021</v>
      </c>
      <c r="AR411" s="31">
        <v>1309.4690000000001</v>
      </c>
      <c r="AS411" s="31">
        <v>1805.4459999999999</v>
      </c>
      <c r="AT411" s="31"/>
      <c r="AU411" s="31">
        <v>3882.6130000000003</v>
      </c>
      <c r="AV411" s="31"/>
      <c r="AW411" s="31">
        <v>739.33299999999997</v>
      </c>
      <c r="AX411" s="31">
        <v>642.76300000000015</v>
      </c>
      <c r="AY411" s="31">
        <v>1381.9579999999996</v>
      </c>
      <c r="AZ411" s="31">
        <v>1882.0239999999999</v>
      </c>
      <c r="BA411" s="31"/>
      <c r="BB411" s="31">
        <v>5579.6559999999999</v>
      </c>
      <c r="BC411" s="31"/>
      <c r="BD411" s="31">
        <v>2495.9720000000002</v>
      </c>
      <c r="BE411" s="31">
        <v>2581.1570000000002</v>
      </c>
      <c r="BF411" s="31">
        <v>2428.761</v>
      </c>
      <c r="BG411" s="31">
        <v>3247.1379999999999</v>
      </c>
      <c r="BH411" s="30">
        <v>5623.3130000000001</v>
      </c>
      <c r="BI411" s="30">
        <v>18683.644</v>
      </c>
      <c r="BJ411" s="30">
        <v>21276.477999999999</v>
      </c>
      <c r="BK411" s="30">
        <v>25293.135000000002</v>
      </c>
      <c r="BL411" s="30">
        <v>32389.038999999997</v>
      </c>
      <c r="BM411" s="30"/>
      <c r="BN411" s="30">
        <v>2996.0920000000001</v>
      </c>
      <c r="BO411" s="30">
        <v>9458.0910000000003</v>
      </c>
      <c r="BP411" s="30">
        <v>13092.94</v>
      </c>
      <c r="BQ411" s="30">
        <v>16421.152999999998</v>
      </c>
      <c r="BR411" s="30">
        <v>20275.132000000001</v>
      </c>
      <c r="BS411" s="30"/>
      <c r="BT411" s="31">
        <v>5737.6620000000003</v>
      </c>
      <c r="BU411" s="31">
        <v>526.17400000000009</v>
      </c>
      <c r="BV411" s="31">
        <v>471.21699999999987</v>
      </c>
      <c r="BW411" s="31">
        <v>275.01600000000002</v>
      </c>
      <c r="BX411" s="27">
        <v>6118.7359999999999</v>
      </c>
      <c r="BZ411" s="27">
        <v>5907.3339999999998</v>
      </c>
      <c r="CB411" s="27">
        <v>5635.3150000000005</v>
      </c>
      <c r="CD411" s="27">
        <v>10753.028</v>
      </c>
      <c r="CE411" s="27">
        <v>10589.574000000001</v>
      </c>
      <c r="CF411" s="27">
        <v>7298.9090000000006</v>
      </c>
      <c r="CG411" s="27">
        <v>5635.3150000000005</v>
      </c>
      <c r="CI411" s="27">
        <v>4646.0780000000004</v>
      </c>
      <c r="CJ411" s="27">
        <v>6974.52</v>
      </c>
      <c r="CK411" s="27">
        <v>6974.52</v>
      </c>
      <c r="CL411" s="27">
        <v>6118.7359999999999</v>
      </c>
    </row>
    <row r="412" spans="1:90" ht="16.5" customHeight="1" x14ac:dyDescent="0.25">
      <c r="A412" s="50"/>
      <c r="B412" s="27" t="s">
        <v>472</v>
      </c>
      <c r="C412" s="51" t="s">
        <v>79</v>
      </c>
      <c r="D412" s="52" t="s">
        <v>34</v>
      </c>
      <c r="E412" s="53" t="s">
        <v>58</v>
      </c>
      <c r="F412" s="53"/>
      <c r="G412" s="53">
        <v>150.90471500000001</v>
      </c>
      <c r="H412" s="53">
        <v>168.962312</v>
      </c>
      <c r="I412" s="28" t="s">
        <v>58</v>
      </c>
      <c r="J412" s="47" t="s">
        <v>58</v>
      </c>
      <c r="K412" s="53" t="s">
        <v>58</v>
      </c>
      <c r="L412" s="53" t="s">
        <v>58</v>
      </c>
      <c r="M412" s="53">
        <v>19.136887999999999</v>
      </c>
      <c r="N412" s="53">
        <v>33.561239</v>
      </c>
      <c r="O412" s="28" t="s">
        <v>58</v>
      </c>
      <c r="P412" s="47" t="s">
        <v>58</v>
      </c>
      <c r="Q412" s="53" t="s">
        <v>58</v>
      </c>
      <c r="R412" s="53" t="s">
        <v>58</v>
      </c>
      <c r="S412" s="53">
        <v>32.662036999999998</v>
      </c>
      <c r="T412" s="53">
        <v>32.302438000000002</v>
      </c>
      <c r="U412" s="28" t="s">
        <v>58</v>
      </c>
      <c r="V412" s="29" t="s">
        <v>58</v>
      </c>
      <c r="W412" s="27"/>
      <c r="X412" s="27" t="s">
        <v>81</v>
      </c>
      <c r="Y412" s="27"/>
      <c r="Z412" s="27"/>
      <c r="AA412" s="30">
        <v>3483.9749999999999</v>
      </c>
      <c r="AB412" s="31"/>
      <c r="AC412" s="31">
        <v>296.697946</v>
      </c>
      <c r="AD412" s="31">
        <v>157.15637299999997</v>
      </c>
      <c r="AE412" s="31">
        <v>169.50209000000001</v>
      </c>
      <c r="AF412" s="31"/>
      <c r="AG412" s="31">
        <v>87.962463</v>
      </c>
      <c r="AH412" s="31"/>
      <c r="AI412" s="31">
        <v>30.775435999999999</v>
      </c>
      <c r="AJ412" s="31">
        <v>59.487246999999996</v>
      </c>
      <c r="AK412" s="31">
        <v>53.560996000000003</v>
      </c>
      <c r="AL412" s="31">
        <v>44.581012999999999</v>
      </c>
      <c r="AM412" s="31"/>
      <c r="AN412" s="31">
        <v>67.371713</v>
      </c>
      <c r="AO412" s="31"/>
      <c r="AP412" s="31">
        <v>18.327278</v>
      </c>
      <c r="AQ412" s="31">
        <v>48.067473000000007</v>
      </c>
      <c r="AR412" s="31">
        <v>43.134186</v>
      </c>
      <c r="AS412" s="31">
        <v>32.757238999999998</v>
      </c>
      <c r="AT412" s="31"/>
      <c r="AU412" s="31">
        <v>68.747056999999998</v>
      </c>
      <c r="AV412" s="31"/>
      <c r="AW412" s="31">
        <v>19.136887999999999</v>
      </c>
      <c r="AX412" s="31">
        <v>48.840133000000009</v>
      </c>
      <c r="AY412" s="31">
        <v>43.936380999999997</v>
      </c>
      <c r="AZ412" s="31">
        <v>33.561239</v>
      </c>
      <c r="BA412" s="31"/>
      <c r="BB412" s="31">
        <v>63.325536999999997</v>
      </c>
      <c r="BC412" s="31"/>
      <c r="BD412" s="31">
        <v>32.662036999999998</v>
      </c>
      <c r="BE412" s="31">
        <v>53.015001000000012</v>
      </c>
      <c r="BF412" s="31">
        <v>36.816477999999996</v>
      </c>
      <c r="BG412" s="31">
        <v>32.302438000000002</v>
      </c>
      <c r="BH412" s="30">
        <v>20.733759999999997</v>
      </c>
      <c r="BI412" s="30">
        <v>-8.6728929999999949</v>
      </c>
      <c r="BJ412" s="30">
        <v>-43.092193999999999</v>
      </c>
      <c r="BK412" s="30">
        <v>-122.23552099999999</v>
      </c>
      <c r="BL412" s="30">
        <v>-146.19562099999999</v>
      </c>
      <c r="BM412" s="30"/>
      <c r="BN412" s="30">
        <v>50.853751000000003</v>
      </c>
      <c r="BO412" s="30">
        <v>164.29589000000001</v>
      </c>
      <c r="BP412" s="30">
        <v>200.65833000000001</v>
      </c>
      <c r="BQ412" s="30">
        <v>250.19951900000001</v>
      </c>
      <c r="BR412" s="30">
        <v>277.13628499999999</v>
      </c>
      <c r="BS412" s="30"/>
      <c r="BT412" s="31">
        <v>84.124042000000031</v>
      </c>
      <c r="BU412" s="31">
        <v>16.898299999999999</v>
      </c>
      <c r="BV412" s="31">
        <v>23.804427</v>
      </c>
      <c r="BW412" s="31">
        <v>1.601526</v>
      </c>
      <c r="BX412" s="27">
        <v>100.87483800000001</v>
      </c>
      <c r="BZ412" s="27">
        <v>161.523571</v>
      </c>
      <c r="CB412" s="27">
        <v>99.30829</v>
      </c>
      <c r="CD412" s="27">
        <v>154.79595399999999</v>
      </c>
      <c r="CE412" s="27">
        <v>153.157016</v>
      </c>
      <c r="CF412" s="27">
        <v>123.30951199999998</v>
      </c>
      <c r="CG412" s="27">
        <v>99.30829</v>
      </c>
      <c r="CI412" s="27">
        <v>145.47464100000002</v>
      </c>
      <c r="CJ412" s="27">
        <v>127.912919</v>
      </c>
      <c r="CK412" s="27">
        <v>127.912919</v>
      </c>
      <c r="CL412" s="27">
        <v>100.87483800000001</v>
      </c>
    </row>
    <row r="413" spans="1:90" ht="16.5" customHeight="1" x14ac:dyDescent="0.25">
      <c r="A413" s="50"/>
      <c r="B413" s="27" t="s">
        <v>473</v>
      </c>
      <c r="C413" s="51" t="s">
        <v>79</v>
      </c>
      <c r="D413" s="52" t="s">
        <v>34</v>
      </c>
      <c r="E413" s="53" t="s">
        <v>58</v>
      </c>
      <c r="F413" s="53"/>
      <c r="G413" s="53">
        <v>95.440135999999995</v>
      </c>
      <c r="H413" s="53"/>
      <c r="I413" s="28" t="s">
        <v>58</v>
      </c>
      <c r="J413" s="47" t="s">
        <v>58</v>
      </c>
      <c r="K413" s="53" t="s">
        <v>58</v>
      </c>
      <c r="L413" s="53" t="s">
        <v>58</v>
      </c>
      <c r="M413" s="53">
        <v>14.603738999999999</v>
      </c>
      <c r="N413" s="53" t="s">
        <v>58</v>
      </c>
      <c r="O413" s="28" t="s">
        <v>58</v>
      </c>
      <c r="P413" s="47" t="s">
        <v>58</v>
      </c>
      <c r="Q413" s="53" t="s">
        <v>58</v>
      </c>
      <c r="R413" s="53" t="s">
        <v>58</v>
      </c>
      <c r="S413" s="53">
        <v>21.62247</v>
      </c>
      <c r="T413" s="53" t="s">
        <v>58</v>
      </c>
      <c r="U413" s="28" t="s">
        <v>58</v>
      </c>
      <c r="V413" s="29" t="s">
        <v>58</v>
      </c>
      <c r="W413" s="27"/>
      <c r="X413" s="27" t="s">
        <v>81</v>
      </c>
      <c r="Y413" s="27"/>
      <c r="Z413" s="27"/>
      <c r="AA413" s="30">
        <v>12591.8</v>
      </c>
      <c r="AB413" s="31"/>
      <c r="AC413" s="31"/>
      <c r="AD413" s="31">
        <v>248.11362299999996</v>
      </c>
      <c r="AE413" s="31"/>
      <c r="AF413" s="31"/>
      <c r="AG413" s="31"/>
      <c r="AH413" s="31"/>
      <c r="AI413" s="31">
        <v>39.311990000000002</v>
      </c>
      <c r="AJ413" s="31">
        <v>160.70266900000001</v>
      </c>
      <c r="AK413" s="31"/>
      <c r="AL413" s="31"/>
      <c r="AM413" s="31"/>
      <c r="AN413" s="31"/>
      <c r="AO413" s="31"/>
      <c r="AP413" s="31">
        <v>12.057888999999999</v>
      </c>
      <c r="AQ413" s="31">
        <v>136.88870299999999</v>
      </c>
      <c r="AR413" s="31"/>
      <c r="AS413" s="31"/>
      <c r="AT413" s="31"/>
      <c r="AU413" s="31"/>
      <c r="AV413" s="31"/>
      <c r="AW413" s="31">
        <v>14.603738999999999</v>
      </c>
      <c r="AX413" s="31">
        <v>139.427166</v>
      </c>
      <c r="AY413" s="31"/>
      <c r="AZ413" s="31"/>
      <c r="BA413" s="31"/>
      <c r="BB413" s="31"/>
      <c r="BC413" s="31"/>
      <c r="BD413" s="31">
        <v>21.62247</v>
      </c>
      <c r="BE413" s="31">
        <v>124.03832999999995</v>
      </c>
      <c r="BF413" s="31"/>
      <c r="BG413" s="31"/>
      <c r="BH413" s="30"/>
      <c r="BI413" s="30"/>
      <c r="BJ413" s="30">
        <v>-241.329633</v>
      </c>
      <c r="BK413" s="30">
        <v>-296.25457599999999</v>
      </c>
      <c r="BL413" s="30">
        <v>-534.70828499999993</v>
      </c>
      <c r="BM413" s="30"/>
      <c r="BN413" s="30"/>
      <c r="BO413" s="30"/>
      <c r="BP413" s="30">
        <v>287.95213999999999</v>
      </c>
      <c r="BQ413" s="30">
        <v>411.96536200000003</v>
      </c>
      <c r="BR413" s="30">
        <v>673.59891200000004</v>
      </c>
      <c r="BS413" s="30"/>
      <c r="BT413" s="31">
        <v>182.268484</v>
      </c>
      <c r="BU413" s="31"/>
      <c r="BV413" s="31"/>
      <c r="BW413" s="31"/>
      <c r="BZ413" s="27">
        <v>201.56838200000001</v>
      </c>
      <c r="CD413" s="27">
        <v>222.66525499999995</v>
      </c>
      <c r="CE413" s="27">
        <v>202.06467799999996</v>
      </c>
      <c r="CF413" s="27">
        <v>161.44844800000001</v>
      </c>
      <c r="CI413" s="27">
        <v>216.06958699999998</v>
      </c>
      <c r="CJ413" s="27">
        <v>157.190877</v>
      </c>
      <c r="CK413" s="27">
        <v>157.190877</v>
      </c>
    </row>
    <row r="414" spans="1:90" ht="16.5" customHeight="1" x14ac:dyDescent="0.25">
      <c r="A414" s="50"/>
      <c r="B414" s="27" t="s">
        <v>474</v>
      </c>
      <c r="C414" s="51" t="s">
        <v>79</v>
      </c>
      <c r="D414" s="52" t="s">
        <v>34</v>
      </c>
      <c r="E414" s="53" t="s">
        <v>58</v>
      </c>
      <c r="F414" s="53"/>
      <c r="G414" s="53">
        <v>25.622824999999999</v>
      </c>
      <c r="H414" s="53">
        <v>16.228995999999999</v>
      </c>
      <c r="I414" s="28" t="s">
        <v>58</v>
      </c>
      <c r="J414" s="47" t="s">
        <v>58</v>
      </c>
      <c r="K414" s="53" t="s">
        <v>58</v>
      </c>
      <c r="L414" s="53" t="s">
        <v>58</v>
      </c>
      <c r="M414" s="53">
        <v>17.412478</v>
      </c>
      <c r="N414" s="53">
        <v>0.18428800000000053</v>
      </c>
      <c r="O414" s="28" t="s">
        <v>58</v>
      </c>
      <c r="P414" s="47" t="s">
        <v>58</v>
      </c>
      <c r="Q414" s="53" t="s">
        <v>58</v>
      </c>
      <c r="R414" s="53" t="s">
        <v>58</v>
      </c>
      <c r="S414" s="53">
        <v>-15.443576999999998</v>
      </c>
      <c r="T414" s="53">
        <v>-47.248424999999997</v>
      </c>
      <c r="U414" s="28" t="s">
        <v>58</v>
      </c>
      <c r="V414" s="29" t="s">
        <v>58</v>
      </c>
      <c r="W414" s="27"/>
      <c r="X414" s="27" t="s">
        <v>81</v>
      </c>
      <c r="Y414" s="27"/>
      <c r="Z414" s="27"/>
      <c r="AA414" s="30">
        <v>2221.00592259</v>
      </c>
      <c r="AB414" s="31"/>
      <c r="AC414" s="31">
        <v>31.653708000000002</v>
      </c>
      <c r="AD414" s="31">
        <v>58.718615999999997</v>
      </c>
      <c r="AE414" s="31">
        <v>16.500909</v>
      </c>
      <c r="AF414" s="31"/>
      <c r="AG414" s="31">
        <v>31.653708000000002</v>
      </c>
      <c r="AH414" s="31"/>
      <c r="AI414" s="31">
        <v>25.622824999999999</v>
      </c>
      <c r="AJ414" s="31">
        <v>38.782616000000004</v>
      </c>
      <c r="AK414" s="31">
        <v>16.500909</v>
      </c>
      <c r="AL414" s="31">
        <v>16.228995999999999</v>
      </c>
      <c r="AM414" s="31"/>
      <c r="AN414" s="31">
        <v>10.402205</v>
      </c>
      <c r="AO414" s="31"/>
      <c r="AP414" s="31">
        <v>17.047177000000001</v>
      </c>
      <c r="AQ414" s="31">
        <v>30.829265000000003</v>
      </c>
      <c r="AR414" s="31">
        <v>9.9903069999999996</v>
      </c>
      <c r="AS414" s="31">
        <v>1.4879E-2</v>
      </c>
      <c r="AT414" s="31"/>
      <c r="AU414" s="31">
        <v>10.746837000000001</v>
      </c>
      <c r="AV414" s="31"/>
      <c r="AW414" s="31">
        <v>17.412478</v>
      </c>
      <c r="AX414" s="31">
        <v>30.981427000000004</v>
      </c>
      <c r="AY414" s="31">
        <v>10.168170999999999</v>
      </c>
      <c r="AZ414" s="31">
        <v>0.18428800000000053</v>
      </c>
      <c r="BA414" s="31"/>
      <c r="BB414" s="31">
        <v>-72.70008</v>
      </c>
      <c r="BC414" s="31"/>
      <c r="BD414" s="31">
        <v>-15.443576999999998</v>
      </c>
      <c r="BE414" s="31">
        <v>1375.7484890000001</v>
      </c>
      <c r="BF414" s="31">
        <v>-7.398847</v>
      </c>
      <c r="BG414" s="31">
        <v>-47.248424999999997</v>
      </c>
      <c r="BH414" s="30"/>
      <c r="BI414" s="30">
        <v>190.37984899999998</v>
      </c>
      <c r="BJ414" s="30">
        <v>219.36390800000004</v>
      </c>
      <c r="BK414" s="30">
        <v>185.72594399999997</v>
      </c>
      <c r="BL414" s="30">
        <v>230.90997599999997</v>
      </c>
      <c r="BM414" s="30"/>
      <c r="BN414" s="30"/>
      <c r="BO414" s="30">
        <v>955.74686499999996</v>
      </c>
      <c r="BP414" s="30">
        <v>943.60214299999996</v>
      </c>
      <c r="BQ414" s="30">
        <v>2357.285449</v>
      </c>
      <c r="BR414" s="30">
        <v>2341.6387060000002</v>
      </c>
      <c r="BS414" s="30"/>
      <c r="BT414" s="31">
        <v>11.358176</v>
      </c>
      <c r="BU414" s="31">
        <v>5.7815009999999996</v>
      </c>
      <c r="BV414" s="31"/>
      <c r="BW414" s="31"/>
      <c r="BX414" s="27">
        <v>22.556495000000002</v>
      </c>
      <c r="BZ414" s="27">
        <v>51.896435000000004</v>
      </c>
      <c r="CB414" s="27">
        <v>97.160115999999988</v>
      </c>
      <c r="CD414" s="27">
        <v>1305.6576400000001</v>
      </c>
      <c r="CE414" s="27">
        <v>1295.6495620000001</v>
      </c>
      <c r="CF414" s="27">
        <v>101.96184299999999</v>
      </c>
      <c r="CG414" s="27">
        <v>97.160115999999988</v>
      </c>
      <c r="CI414" s="27">
        <v>58.746364000000007</v>
      </c>
      <c r="CJ414" s="27">
        <v>26.943165</v>
      </c>
      <c r="CK414" s="27">
        <v>26.943165</v>
      </c>
      <c r="CL414" s="27">
        <v>22.556495000000002</v>
      </c>
    </row>
    <row r="415" spans="1:90" ht="16.5" customHeight="1" x14ac:dyDescent="0.25">
      <c r="A415" s="50"/>
      <c r="B415" s="27" t="s">
        <v>475</v>
      </c>
      <c r="C415" s="51" t="s">
        <v>79</v>
      </c>
      <c r="D415" s="52" t="s">
        <v>540</v>
      </c>
      <c r="E415" s="53" t="s">
        <v>58</v>
      </c>
      <c r="F415" s="53"/>
      <c r="G415" s="53" t="s">
        <v>58</v>
      </c>
      <c r="H415" s="53" t="s">
        <v>58</v>
      </c>
      <c r="I415" s="28" t="s">
        <v>58</v>
      </c>
      <c r="J415" s="47" t="s">
        <v>58</v>
      </c>
      <c r="K415" s="53" t="s">
        <v>58</v>
      </c>
      <c r="L415" s="53" t="s">
        <v>58</v>
      </c>
      <c r="M415" s="53" t="s">
        <v>58</v>
      </c>
      <c r="N415" s="53" t="s">
        <v>58</v>
      </c>
      <c r="O415" s="28" t="s">
        <v>58</v>
      </c>
      <c r="P415" s="47" t="s">
        <v>58</v>
      </c>
      <c r="Q415" s="53" t="s">
        <v>58</v>
      </c>
      <c r="R415" s="53" t="s">
        <v>58</v>
      </c>
      <c r="S415" s="53">
        <v>19.657</v>
      </c>
      <c r="T415" s="53">
        <v>21.869</v>
      </c>
      <c r="U415" s="28" t="s">
        <v>58</v>
      </c>
      <c r="V415" s="29" t="s">
        <v>58</v>
      </c>
      <c r="W415" s="27"/>
      <c r="X415" s="27" t="s">
        <v>81</v>
      </c>
      <c r="Y415" s="27"/>
      <c r="Z415" s="27"/>
      <c r="AA415" s="30">
        <v>687</v>
      </c>
      <c r="AB415" s="31"/>
      <c r="AC415" s="31"/>
      <c r="AD415" s="31"/>
      <c r="AE415" s="31"/>
      <c r="AF415" s="31"/>
      <c r="AG415" s="31"/>
      <c r="AH415" s="31"/>
      <c r="AI415" s="31"/>
      <c r="AJ415" s="31"/>
      <c r="AK415" s="31"/>
      <c r="AL415" s="31"/>
      <c r="AM415" s="31"/>
      <c r="AN415" s="31"/>
      <c r="AO415" s="31"/>
      <c r="AP415" s="31"/>
      <c r="AQ415" s="31"/>
      <c r="AR415" s="31"/>
      <c r="AS415" s="31"/>
      <c r="AT415" s="31"/>
      <c r="AU415" s="31"/>
      <c r="AV415" s="31"/>
      <c r="AW415" s="31"/>
      <c r="AX415" s="31"/>
      <c r="AY415" s="31"/>
      <c r="AZ415" s="31"/>
      <c r="BA415" s="31"/>
      <c r="BB415" s="31">
        <v>42.235999999999997</v>
      </c>
      <c r="BC415" s="31"/>
      <c r="BD415" s="31">
        <v>19.657</v>
      </c>
      <c r="BE415" s="31">
        <v>41.246999999999993</v>
      </c>
      <c r="BF415" s="31">
        <v>18.867000000000001</v>
      </c>
      <c r="BG415" s="31">
        <v>21.869</v>
      </c>
      <c r="BH415" s="30"/>
      <c r="BI415" s="30"/>
      <c r="BJ415" s="30"/>
      <c r="BK415" s="30"/>
      <c r="BL415" s="30"/>
      <c r="BM415" s="30"/>
      <c r="BN415" s="30">
        <v>123.34399999999999</v>
      </c>
      <c r="BO415" s="30">
        <v>207.95699999999999</v>
      </c>
      <c r="BP415" s="30">
        <v>226.91900000000001</v>
      </c>
      <c r="BQ415" s="30">
        <v>281.81400000000002</v>
      </c>
      <c r="BR415" s="30">
        <v>290.62400000000002</v>
      </c>
      <c r="BS415" s="30"/>
      <c r="BT415" s="31"/>
      <c r="BU415" s="31"/>
      <c r="BV415" s="31"/>
      <c r="BW415" s="31"/>
      <c r="CB415" s="27">
        <v>79.568999999999988</v>
      </c>
      <c r="CD415" s="27">
        <v>101.63999999999999</v>
      </c>
      <c r="CE415" s="27">
        <v>102.35</v>
      </c>
      <c r="CF415" s="27">
        <v>96.724000000000004</v>
      </c>
      <c r="CG415" s="27">
        <v>79.568999999999988</v>
      </c>
    </row>
    <row r="416" spans="1:90" ht="16.5" customHeight="1" x14ac:dyDescent="0.25">
      <c r="A416" s="50"/>
      <c r="B416" s="27" t="s">
        <v>476</v>
      </c>
      <c r="C416" s="51" t="s">
        <v>79</v>
      </c>
      <c r="D416" s="52" t="s">
        <v>34</v>
      </c>
      <c r="E416" s="53" t="s">
        <v>58</v>
      </c>
      <c r="F416" s="53"/>
      <c r="G416" s="53">
        <v>130.25950399999999</v>
      </c>
      <c r="H416" s="53">
        <v>176.73852199999999</v>
      </c>
      <c r="I416" s="28" t="s">
        <v>58</v>
      </c>
      <c r="J416" s="47" t="s">
        <v>58</v>
      </c>
      <c r="K416" s="53" t="s">
        <v>58</v>
      </c>
      <c r="L416" s="53" t="s">
        <v>58</v>
      </c>
      <c r="M416" s="53">
        <v>11.036208999999999</v>
      </c>
      <c r="N416" s="53">
        <v>20.299078999999995</v>
      </c>
      <c r="O416" s="28" t="s">
        <v>58</v>
      </c>
      <c r="P416" s="47" t="s">
        <v>58</v>
      </c>
      <c r="Q416" s="53" t="s">
        <v>58</v>
      </c>
      <c r="R416" s="53" t="s">
        <v>58</v>
      </c>
      <c r="S416" s="53">
        <v>1.5387999999999999</v>
      </c>
      <c r="T416" s="53">
        <v>-3.0397379999999998</v>
      </c>
      <c r="U416" s="28" t="s">
        <v>58</v>
      </c>
      <c r="V416" s="29" t="s">
        <v>58</v>
      </c>
      <c r="W416" s="27"/>
      <c r="X416" s="27" t="s">
        <v>81</v>
      </c>
      <c r="Y416" s="27"/>
      <c r="Z416" s="27"/>
      <c r="AA416" s="30">
        <v>337.96089999999998</v>
      </c>
      <c r="AB416" s="31"/>
      <c r="AC416" s="31">
        <v>321.49634800000001</v>
      </c>
      <c r="AD416" s="31">
        <v>128.20173399999999</v>
      </c>
      <c r="AE416" s="31">
        <v>137.57470000000001</v>
      </c>
      <c r="AF416" s="31"/>
      <c r="AG416" s="31">
        <v>46.938834999999997</v>
      </c>
      <c r="AH416" s="31"/>
      <c r="AI416" s="31">
        <v>15.694246</v>
      </c>
      <c r="AJ416" s="31">
        <v>7.6769249999999971</v>
      </c>
      <c r="AK416" s="31">
        <v>27.846699999999998</v>
      </c>
      <c r="AL416" s="31">
        <v>27.885341</v>
      </c>
      <c r="AM416" s="31"/>
      <c r="AN416" s="31">
        <v>31.348034999999996</v>
      </c>
      <c r="AO416" s="31"/>
      <c r="AP416" s="31">
        <v>5.1535679999999999</v>
      </c>
      <c r="AQ416" s="31">
        <v>-3.730957999999994</v>
      </c>
      <c r="AR416" s="31">
        <v>21.091342999999998</v>
      </c>
      <c r="AS416" s="31">
        <v>19.394707</v>
      </c>
      <c r="AT416" s="31"/>
      <c r="AU416" s="31">
        <v>34.150033999999998</v>
      </c>
      <c r="AV416" s="31"/>
      <c r="AW416" s="31">
        <v>11.036208999999999</v>
      </c>
      <c r="AX416" s="31">
        <v>-0.16249099999999572</v>
      </c>
      <c r="AY416" s="31">
        <v>36.430207999999993</v>
      </c>
      <c r="AZ416" s="31">
        <v>20.299078999999995</v>
      </c>
      <c r="BA416" s="31"/>
      <c r="BB416" s="31">
        <v>-1.076959</v>
      </c>
      <c r="BC416" s="31"/>
      <c r="BD416" s="31">
        <v>1.5387999999999999</v>
      </c>
      <c r="BE416" s="31">
        <v>13.953154999999999</v>
      </c>
      <c r="BF416" s="31">
        <v>2.855782</v>
      </c>
      <c r="BG416" s="31">
        <v>-3.0397379999999998</v>
      </c>
      <c r="BH416" s="30">
        <v>100.967726</v>
      </c>
      <c r="BI416" s="30">
        <v>182.43507099999999</v>
      </c>
      <c r="BJ416" s="30">
        <v>185.40047800000002</v>
      </c>
      <c r="BK416" s="30">
        <v>204.65634300000002</v>
      </c>
      <c r="BL416" s="30">
        <v>183.224818</v>
      </c>
      <c r="BM416" s="30"/>
      <c r="BN416" s="30">
        <v>100.336095</v>
      </c>
      <c r="BO416" s="30">
        <v>196.36959100000001</v>
      </c>
      <c r="BP416" s="30">
        <v>223.38005200000001</v>
      </c>
      <c r="BQ416" s="30">
        <v>199.00278800000001</v>
      </c>
      <c r="BR416" s="30">
        <v>205.26378</v>
      </c>
      <c r="BS416" s="30"/>
      <c r="BT416" s="31">
        <v>106.82227999999998</v>
      </c>
      <c r="BU416" s="31">
        <v>4.1610079999999989</v>
      </c>
      <c r="BV416" s="31">
        <v>4.6487820000000024</v>
      </c>
      <c r="BW416" s="31">
        <v>10.634779999999996</v>
      </c>
      <c r="BX416" s="27">
        <v>66.102171999999996</v>
      </c>
      <c r="BZ416" s="27">
        <v>70.417750999999996</v>
      </c>
      <c r="CB416" s="27">
        <v>-14.624807000000001</v>
      </c>
      <c r="CD416" s="27">
        <v>15.307998999999997</v>
      </c>
      <c r="CE416" s="27">
        <v>15.731977999999998</v>
      </c>
      <c r="CF416" s="27">
        <v>-8.1432329999999986</v>
      </c>
      <c r="CG416" s="27">
        <v>-14.624807000000001</v>
      </c>
      <c r="CI416" s="27">
        <v>67.603004999999996</v>
      </c>
      <c r="CJ416" s="27">
        <v>98.371371999999994</v>
      </c>
      <c r="CK416" s="27">
        <v>98.371371999999994</v>
      </c>
      <c r="CL416" s="27">
        <v>66.102171999999996</v>
      </c>
    </row>
    <row r="417" spans="1:90" ht="16.5" customHeight="1" x14ac:dyDescent="0.25">
      <c r="A417" s="50"/>
      <c r="B417" s="27" t="s">
        <v>477</v>
      </c>
      <c r="C417" s="51" t="s">
        <v>79</v>
      </c>
      <c r="D417" s="52" t="s">
        <v>34</v>
      </c>
      <c r="E417" s="53">
        <v>18344.918243544402</v>
      </c>
      <c r="F417" s="53"/>
      <c r="G417" s="53">
        <v>18345.104706999999</v>
      </c>
      <c r="H417" s="53">
        <v>10075.656088</v>
      </c>
      <c r="I417" s="28" t="s">
        <v>58</v>
      </c>
      <c r="J417" s="47" t="s">
        <v>58</v>
      </c>
      <c r="K417" s="53">
        <v>570.68645340213152</v>
      </c>
      <c r="L417" s="53" t="s">
        <v>58</v>
      </c>
      <c r="M417" s="53">
        <v>1285.405401</v>
      </c>
      <c r="N417" s="53">
        <v>457.42180600000006</v>
      </c>
      <c r="O417" s="28" t="s">
        <v>58</v>
      </c>
      <c r="P417" s="47" t="s">
        <v>58</v>
      </c>
      <c r="Q417" s="53">
        <v>490.29060960313177</v>
      </c>
      <c r="R417" s="53" t="s">
        <v>58</v>
      </c>
      <c r="S417" s="53">
        <v>1077.5698420000001</v>
      </c>
      <c r="T417" s="53">
        <v>370.64274</v>
      </c>
      <c r="U417" s="28" t="s">
        <v>58</v>
      </c>
      <c r="V417" s="29" t="s">
        <v>58</v>
      </c>
      <c r="W417" s="27"/>
      <c r="X417" s="27" t="s">
        <v>81</v>
      </c>
      <c r="Y417" s="27"/>
      <c r="Z417" s="27"/>
      <c r="AA417" s="30">
        <v>28466.639999999999</v>
      </c>
      <c r="AB417" s="31"/>
      <c r="AC417" s="31">
        <v>18643.707212999998</v>
      </c>
      <c r="AD417" s="31">
        <v>14504.339843000002</v>
      </c>
      <c r="AE417" s="31">
        <v>11564.162667000001</v>
      </c>
      <c r="AF417" s="31"/>
      <c r="AG417" s="31">
        <v>1937.6011530000001</v>
      </c>
      <c r="AH417" s="31"/>
      <c r="AI417" s="31">
        <v>1992.9450070000003</v>
      </c>
      <c r="AJ417" s="31">
        <v>1592.7119289999996</v>
      </c>
      <c r="AK417" s="31">
        <v>1477.0986720000001</v>
      </c>
      <c r="AL417" s="31">
        <v>889.89312399999994</v>
      </c>
      <c r="AM417" s="31"/>
      <c r="AN417" s="31">
        <v>1066.647469</v>
      </c>
      <c r="AO417" s="31"/>
      <c r="AP417" s="31">
        <v>1255.574797</v>
      </c>
      <c r="AQ417" s="31">
        <v>923.92624799999976</v>
      </c>
      <c r="AR417" s="31">
        <v>937.61153100000001</v>
      </c>
      <c r="AS417" s="31">
        <v>433.85354699999999</v>
      </c>
      <c r="AT417" s="31"/>
      <c r="AU417" s="31">
        <v>1112.75083</v>
      </c>
      <c r="AV417" s="31"/>
      <c r="AW417" s="31">
        <v>1285.405401</v>
      </c>
      <c r="AX417" s="31">
        <v>962.49037299999975</v>
      </c>
      <c r="AY417" s="31">
        <v>962.60695699999997</v>
      </c>
      <c r="AZ417" s="31">
        <v>457.42180600000006</v>
      </c>
      <c r="BA417" s="31"/>
      <c r="BB417" s="31">
        <v>919.33813599999985</v>
      </c>
      <c r="BC417" s="31"/>
      <c r="BD417" s="31">
        <v>1077.5698420000001</v>
      </c>
      <c r="BE417" s="31">
        <v>719.79641900000001</v>
      </c>
      <c r="BF417" s="31">
        <v>742.23496599999999</v>
      </c>
      <c r="BG417" s="31">
        <v>370.64274</v>
      </c>
      <c r="BH417" s="30">
        <v>-794.639996</v>
      </c>
      <c r="BI417" s="30">
        <v>-256.72950899999995</v>
      </c>
      <c r="BJ417" s="30">
        <v>-378.122005</v>
      </c>
      <c r="BK417" s="30">
        <v>-617.48078499999997</v>
      </c>
      <c r="BL417" s="30">
        <v>-859.0190749999997</v>
      </c>
      <c r="BM417" s="30"/>
      <c r="BN417" s="30">
        <v>3845.6942119999999</v>
      </c>
      <c r="BO417" s="30">
        <v>4952.851044</v>
      </c>
      <c r="BP417" s="30">
        <v>5678.3245900000002</v>
      </c>
      <c r="BQ417" s="30">
        <v>6375.5496730000004</v>
      </c>
      <c r="BR417" s="30">
        <v>7367.6245259999996</v>
      </c>
      <c r="BS417" s="30"/>
      <c r="BT417" s="31">
        <v>8013.7940949999938</v>
      </c>
      <c r="BU417" s="31">
        <v>219.76922199999993</v>
      </c>
      <c r="BV417" s="31">
        <v>125.7276719999999</v>
      </c>
      <c r="BW417" s="31">
        <v>125.39480500000001</v>
      </c>
      <c r="BX417" s="27">
        <v>1546.4964369999998</v>
      </c>
      <c r="BZ417" s="27">
        <v>3037.8481599999996</v>
      </c>
      <c r="CB417" s="27">
        <v>1294.471689</v>
      </c>
      <c r="CD417" s="27">
        <v>2910.2439670000003</v>
      </c>
      <c r="CE417" s="27">
        <v>2381.3695210000001</v>
      </c>
      <c r="CF417" s="27">
        <v>1864.6095190000001</v>
      </c>
      <c r="CG417" s="27">
        <v>1294.471689</v>
      </c>
      <c r="CI417" s="27">
        <v>3667.9245370000003</v>
      </c>
      <c r="CJ417" s="27">
        <v>2289.3341719999999</v>
      </c>
      <c r="CK417" s="27">
        <v>2289.3341719999999</v>
      </c>
      <c r="CL417" s="27">
        <v>1546.4964369999998</v>
      </c>
    </row>
    <row r="418" spans="1:90" ht="16.5" customHeight="1" x14ac:dyDescent="0.25">
      <c r="A418" s="50"/>
      <c r="B418" s="27" t="s">
        <v>478</v>
      </c>
      <c r="C418" s="51" t="s">
        <v>79</v>
      </c>
      <c r="D418" s="52" t="s">
        <v>34</v>
      </c>
      <c r="E418" s="53" t="s">
        <v>58</v>
      </c>
      <c r="F418" s="53"/>
      <c r="G418" s="53">
        <v>7.2656299999999998</v>
      </c>
      <c r="H418" s="53">
        <v>11.078122</v>
      </c>
      <c r="I418" s="28" t="s">
        <v>58</v>
      </c>
      <c r="J418" s="47" t="s">
        <v>58</v>
      </c>
      <c r="K418" s="53" t="s">
        <v>58</v>
      </c>
      <c r="L418" s="53" t="s">
        <v>58</v>
      </c>
      <c r="M418" s="53">
        <v>5.910399999999999E-2</v>
      </c>
      <c r="N418" s="53">
        <v>-0.54212499999999997</v>
      </c>
      <c r="O418" s="28" t="s">
        <v>58</v>
      </c>
      <c r="P418" s="47" t="s">
        <v>58</v>
      </c>
      <c r="Q418" s="53" t="s">
        <v>58</v>
      </c>
      <c r="R418" s="53" t="s">
        <v>58</v>
      </c>
      <c r="S418" s="53">
        <v>0.33499899999999999</v>
      </c>
      <c r="T418" s="53">
        <v>0.56157000000000001</v>
      </c>
      <c r="U418" s="28" t="s">
        <v>58</v>
      </c>
      <c r="V418" s="29" t="s">
        <v>58</v>
      </c>
      <c r="W418" s="27"/>
      <c r="X418" s="27" t="s">
        <v>81</v>
      </c>
      <c r="Y418" s="27"/>
      <c r="Z418" s="27"/>
      <c r="AA418" s="30">
        <v>198</v>
      </c>
      <c r="AB418" s="31"/>
      <c r="AC418" s="31">
        <v>20.182358000000001</v>
      </c>
      <c r="AD418" s="31">
        <v>16.657766000000002</v>
      </c>
      <c r="AE418" s="31">
        <v>2.2244329999999999</v>
      </c>
      <c r="AF418" s="31"/>
      <c r="AG418" s="31">
        <v>0.93912399999999996</v>
      </c>
      <c r="AH418" s="31"/>
      <c r="AI418" s="31">
        <v>0.71708300000000003</v>
      </c>
      <c r="AJ418" s="31">
        <v>1.1551589999999998</v>
      </c>
      <c r="AK418" s="31">
        <v>-0.23089899999999999</v>
      </c>
      <c r="AL418" s="31">
        <v>0.18599599999999999</v>
      </c>
      <c r="AM418" s="31"/>
      <c r="AN418" s="31">
        <v>-0.79272399999999998</v>
      </c>
      <c r="AO418" s="31"/>
      <c r="AP418" s="31">
        <v>-9.2695E-2</v>
      </c>
      <c r="AQ418" s="31">
        <v>-0.12885599999999986</v>
      </c>
      <c r="AR418" s="31">
        <v>-0.66672399999999998</v>
      </c>
      <c r="AS418" s="31">
        <v>-0.64050600000000002</v>
      </c>
      <c r="AT418" s="31"/>
      <c r="AU418" s="31">
        <v>-0.59302100000000002</v>
      </c>
      <c r="AV418" s="31"/>
      <c r="AW418" s="31">
        <v>5.910399999999999E-2</v>
      </c>
      <c r="AX418" s="31">
        <v>2.8469000000000133E-2</v>
      </c>
      <c r="AY418" s="31">
        <v>-0.56449600000000011</v>
      </c>
      <c r="AZ418" s="31">
        <v>-0.54212499999999997</v>
      </c>
      <c r="BA418" s="31"/>
      <c r="BB418" s="31">
        <v>0.77842800000000001</v>
      </c>
      <c r="BC418" s="31"/>
      <c r="BD418" s="31">
        <v>0.33499899999999999</v>
      </c>
      <c r="BE418" s="31">
        <v>14.853073000000002</v>
      </c>
      <c r="BF418" s="31">
        <v>0.25083800000000001</v>
      </c>
      <c r="BG418" s="31">
        <v>0.56157000000000001</v>
      </c>
      <c r="BH418" s="30">
        <v>-1.7494369999999999</v>
      </c>
      <c r="BI418" s="30">
        <v>-6.475765</v>
      </c>
      <c r="BJ418" s="30">
        <v>-1.7267020000000002</v>
      </c>
      <c r="BK418" s="30">
        <v>-1.082233</v>
      </c>
      <c r="BL418" s="30">
        <v>0.17464399999999991</v>
      </c>
      <c r="BM418" s="30"/>
      <c r="BN418" s="30">
        <v>38.302841999999998</v>
      </c>
      <c r="BO418" s="30">
        <v>57.687140999999997</v>
      </c>
      <c r="BP418" s="30">
        <v>57.907456000000003</v>
      </c>
      <c r="BQ418" s="30">
        <v>82.772683000000001</v>
      </c>
      <c r="BR418" s="30">
        <v>83.028795000000002</v>
      </c>
      <c r="BS418" s="30"/>
      <c r="BT418" s="31">
        <v>26.330676999999998</v>
      </c>
      <c r="BU418" s="31">
        <v>-0.21612399999999984</v>
      </c>
      <c r="BV418" s="31">
        <v>1.117337</v>
      </c>
      <c r="BW418" s="31">
        <v>0.22978700000000002</v>
      </c>
      <c r="BX418" s="27">
        <v>-0.99269200000000013</v>
      </c>
      <c r="BZ418" s="27">
        <v>-1.1290480000000001</v>
      </c>
      <c r="CB418" s="27">
        <v>11.223503999999998</v>
      </c>
      <c r="CD418" s="27">
        <v>16.000480000000003</v>
      </c>
      <c r="CE418" s="27">
        <v>15.882339000000002</v>
      </c>
      <c r="CF418" s="27">
        <v>11.342756999999999</v>
      </c>
      <c r="CG418" s="27">
        <v>11.223503999999998</v>
      </c>
      <c r="CI418" s="27">
        <v>-1.019048</v>
      </c>
      <c r="CJ418" s="27">
        <v>-1.3410640000000003</v>
      </c>
      <c r="CK418" s="27">
        <v>-1.3410640000000003</v>
      </c>
      <c r="CL418" s="27">
        <v>-0.99269200000000013</v>
      </c>
    </row>
    <row r="419" spans="1:90" ht="16.5" customHeight="1" x14ac:dyDescent="0.25">
      <c r="A419" s="50"/>
      <c r="B419" s="27" t="s">
        <v>479</v>
      </c>
      <c r="C419" s="51" t="s">
        <v>79</v>
      </c>
      <c r="D419" s="52" t="s">
        <v>34</v>
      </c>
      <c r="E419" s="53" t="s">
        <v>58</v>
      </c>
      <c r="F419" s="53"/>
      <c r="G419" s="53">
        <v>246.41999800000002</v>
      </c>
      <c r="H419" s="53">
        <v>159.015536</v>
      </c>
      <c r="I419" s="28" t="s">
        <v>58</v>
      </c>
      <c r="J419" s="47" t="s">
        <v>58</v>
      </c>
      <c r="K419" s="53" t="s">
        <v>58</v>
      </c>
      <c r="L419" s="53" t="s">
        <v>58</v>
      </c>
      <c r="M419" s="53">
        <v>17.537420000000001</v>
      </c>
      <c r="N419" s="53">
        <v>29.160266000000004</v>
      </c>
      <c r="O419" s="28" t="s">
        <v>58</v>
      </c>
      <c r="P419" s="47" t="s">
        <v>58</v>
      </c>
      <c r="Q419" s="53" t="s">
        <v>58</v>
      </c>
      <c r="R419" s="53" t="s">
        <v>58</v>
      </c>
      <c r="S419" s="53">
        <v>8.7176709999999993</v>
      </c>
      <c r="T419" s="53">
        <v>14.23264</v>
      </c>
      <c r="U419" s="28" t="s">
        <v>58</v>
      </c>
      <c r="V419" s="29" t="s">
        <v>58</v>
      </c>
      <c r="W419" s="27"/>
      <c r="X419" s="27" t="s">
        <v>81</v>
      </c>
      <c r="Y419" s="27"/>
      <c r="Z419" s="27"/>
      <c r="AA419" s="30">
        <v>965.64</v>
      </c>
      <c r="AB419" s="31"/>
      <c r="AC419" s="31">
        <v>274.03563600000001</v>
      </c>
      <c r="AD419" s="31">
        <v>173.33477999999997</v>
      </c>
      <c r="AE419" s="31">
        <v>174.60482099999999</v>
      </c>
      <c r="AF419" s="31"/>
      <c r="AG419" s="31">
        <v>62.870438000000007</v>
      </c>
      <c r="AH419" s="31"/>
      <c r="AI419" s="31">
        <v>34.662793000000001</v>
      </c>
      <c r="AJ419" s="31">
        <v>29.874652999999981</v>
      </c>
      <c r="AK419" s="31">
        <v>35.678601999999998</v>
      </c>
      <c r="AL419" s="31">
        <v>37.120545</v>
      </c>
      <c r="AM419" s="31"/>
      <c r="AN419" s="31">
        <v>46.999166000000002</v>
      </c>
      <c r="AO419" s="31"/>
      <c r="AP419" s="31">
        <v>15.51304</v>
      </c>
      <c r="AQ419" s="31">
        <v>16.406358999999995</v>
      </c>
      <c r="AR419" s="31">
        <v>19.113046000000001</v>
      </c>
      <c r="AS419" s="31">
        <v>28.244121</v>
      </c>
      <c r="AT419" s="31"/>
      <c r="AU419" s="31">
        <v>48.807050000000004</v>
      </c>
      <c r="AV419" s="31"/>
      <c r="AW419" s="31">
        <v>17.537420000000001</v>
      </c>
      <c r="AX419" s="31">
        <v>17.559588999999995</v>
      </c>
      <c r="AY419" s="31">
        <v>20.110664999999997</v>
      </c>
      <c r="AZ419" s="31">
        <v>29.160266000000004</v>
      </c>
      <c r="BA419" s="31"/>
      <c r="BB419" s="31">
        <v>14.453405999999998</v>
      </c>
      <c r="BC419" s="31"/>
      <c r="BD419" s="31">
        <v>8.7176709999999993</v>
      </c>
      <c r="BE419" s="31">
        <v>47.365895999999999</v>
      </c>
      <c r="BF419" s="31">
        <v>17.611878000000001</v>
      </c>
      <c r="BG419" s="31">
        <v>14.23264</v>
      </c>
      <c r="BH419" s="30">
        <v>231.96140199999996</v>
      </c>
      <c r="BI419" s="30">
        <v>192.53144600000002</v>
      </c>
      <c r="BJ419" s="30">
        <v>200.58067200000002</v>
      </c>
      <c r="BK419" s="30">
        <v>162.59024300000002</v>
      </c>
      <c r="BL419" s="30">
        <v>212.96461199999999</v>
      </c>
      <c r="BM419" s="30"/>
      <c r="BN419" s="30">
        <v>89.953847999999994</v>
      </c>
      <c r="BO419" s="30">
        <v>236.409322</v>
      </c>
      <c r="BP419" s="30">
        <v>252.84824699999999</v>
      </c>
      <c r="BQ419" s="30">
        <v>460.72874899999999</v>
      </c>
      <c r="BR419" s="30">
        <v>474.12310500000001</v>
      </c>
      <c r="BS419" s="30"/>
      <c r="BT419" s="31">
        <v>94.217467000000028</v>
      </c>
      <c r="BU419" s="31">
        <v>-3.7307570000000014</v>
      </c>
      <c r="BV419" s="31">
        <v>6.4497920000000004</v>
      </c>
      <c r="BW419" s="31">
        <v>7.2752100000000013</v>
      </c>
      <c r="BX419" s="27">
        <v>63.563579000000011</v>
      </c>
      <c r="BZ419" s="27">
        <v>86.47730399999999</v>
      </c>
      <c r="CB419" s="27">
        <v>9.6597129999999964</v>
      </c>
      <c r="CD419" s="27">
        <v>87.928084999999996</v>
      </c>
      <c r="CE419" s="27">
        <v>79.431179999999998</v>
      </c>
      <c r="CF419" s="27">
        <v>25.123667999999999</v>
      </c>
      <c r="CG419" s="27">
        <v>9.6597129999999964</v>
      </c>
      <c r="CI419" s="27">
        <v>84.367940000000004</v>
      </c>
      <c r="CJ419" s="27">
        <v>87.405001000000013</v>
      </c>
      <c r="CK419" s="27">
        <v>87.405001000000013</v>
      </c>
      <c r="CL419" s="27">
        <v>63.563579000000011</v>
      </c>
    </row>
    <row r="420" spans="1:90" ht="16.5" customHeight="1" x14ac:dyDescent="0.25">
      <c r="A420" s="50"/>
      <c r="B420" s="27" t="s">
        <v>480</v>
      </c>
      <c r="C420" s="51" t="s">
        <v>79</v>
      </c>
      <c r="D420" s="52" t="s">
        <v>34</v>
      </c>
      <c r="E420" s="53" t="s">
        <v>58</v>
      </c>
      <c r="F420" s="53"/>
      <c r="G420" s="53">
        <v>36.192152999999998</v>
      </c>
      <c r="H420" s="53">
        <v>26.056325999999999</v>
      </c>
      <c r="I420" s="28" t="s">
        <v>58</v>
      </c>
      <c r="J420" s="47" t="s">
        <v>58</v>
      </c>
      <c r="K420" s="53" t="s">
        <v>58</v>
      </c>
      <c r="L420" s="53" t="s">
        <v>58</v>
      </c>
      <c r="M420" s="53">
        <v>3.4714340000000004</v>
      </c>
      <c r="N420" s="53">
        <v>9.9948590000000017</v>
      </c>
      <c r="O420" s="28" t="s">
        <v>58</v>
      </c>
      <c r="P420" s="47" t="s">
        <v>58</v>
      </c>
      <c r="Q420" s="53" t="s">
        <v>58</v>
      </c>
      <c r="R420" s="53" t="s">
        <v>58</v>
      </c>
      <c r="S420" s="53">
        <v>-1.739574</v>
      </c>
      <c r="T420" s="53">
        <v>12.869942999999999</v>
      </c>
      <c r="U420" s="28" t="s">
        <v>58</v>
      </c>
      <c r="V420" s="29" t="s">
        <v>58</v>
      </c>
      <c r="W420" s="27"/>
      <c r="X420" s="27" t="s">
        <v>81</v>
      </c>
      <c r="Y420" s="27"/>
      <c r="Z420" s="27"/>
      <c r="AA420" s="30">
        <v>677</v>
      </c>
      <c r="AB420" s="31"/>
      <c r="AC420" s="31">
        <v>51.408149000000009</v>
      </c>
      <c r="AD420" s="31">
        <v>32.623968999999988</v>
      </c>
      <c r="AE420" s="31">
        <v>26.964594000000002</v>
      </c>
      <c r="AF420" s="31"/>
      <c r="AG420" s="31">
        <v>26.107219000000001</v>
      </c>
      <c r="AH420" s="31"/>
      <c r="AI420" s="31">
        <v>10.833444</v>
      </c>
      <c r="AJ420" s="31">
        <v>16.028520000000007</v>
      </c>
      <c r="AK420" s="31">
        <v>13.317911</v>
      </c>
      <c r="AL420" s="31">
        <v>13.367603000000001</v>
      </c>
      <c r="AM420" s="31"/>
      <c r="AN420" s="31">
        <v>17.576098999999999</v>
      </c>
      <c r="AO420" s="31"/>
      <c r="AP420" s="31">
        <v>2.941481</v>
      </c>
      <c r="AQ420" s="31">
        <v>10.830305999999997</v>
      </c>
      <c r="AR420" s="31">
        <v>6.4370649999999996</v>
      </c>
      <c r="AS420" s="31">
        <v>9.356781999999999</v>
      </c>
      <c r="AT420" s="31"/>
      <c r="AU420" s="31">
        <v>18.688628000000001</v>
      </c>
      <c r="AV420" s="31"/>
      <c r="AW420" s="31">
        <v>3.4714340000000004</v>
      </c>
      <c r="AX420" s="31">
        <v>11.444746999999996</v>
      </c>
      <c r="AY420" s="31">
        <v>6.8595650000000008</v>
      </c>
      <c r="AZ420" s="31">
        <v>9.9948590000000017</v>
      </c>
      <c r="BA420" s="31"/>
      <c r="BB420" s="31">
        <v>27.031606</v>
      </c>
      <c r="BC420" s="31"/>
      <c r="BD420" s="31">
        <v>-1.739574</v>
      </c>
      <c r="BE420" s="31">
        <v>16.829845999999996</v>
      </c>
      <c r="BF420" s="31">
        <v>27.573307</v>
      </c>
      <c r="BG420" s="31">
        <v>12.869942999999999</v>
      </c>
      <c r="BH420" s="30">
        <v>-21.217661000000003</v>
      </c>
      <c r="BI420" s="30">
        <v>-41.071738999999994</v>
      </c>
      <c r="BJ420" s="30">
        <v>-67.362087000000002</v>
      </c>
      <c r="BK420" s="30">
        <v>-62.991610999999992</v>
      </c>
      <c r="BL420" s="30">
        <v>-36.540573000000009</v>
      </c>
      <c r="BM420" s="30"/>
      <c r="BN420" s="30">
        <v>54.54842</v>
      </c>
      <c r="BO420" s="30">
        <v>99.270336</v>
      </c>
      <c r="BP420" s="30">
        <v>126.843643</v>
      </c>
      <c r="BQ420" s="30">
        <v>143.67348899999999</v>
      </c>
      <c r="BR420" s="30">
        <v>141.08766900000001</v>
      </c>
      <c r="BS420" s="30"/>
      <c r="BT420" s="31">
        <v>22.135480999999999</v>
      </c>
      <c r="BU420" s="31">
        <v>0.88803800000000011</v>
      </c>
      <c r="BV420" s="31">
        <v>3.8009579999999992</v>
      </c>
      <c r="BW420" s="31">
        <v>3.344411</v>
      </c>
      <c r="BX420" s="27">
        <v>27.063200000000002</v>
      </c>
      <c r="BZ420" s="27">
        <v>36.992939999999997</v>
      </c>
      <c r="CB420" s="27">
        <v>42.865760000000002</v>
      </c>
      <c r="CD420" s="27">
        <v>55.533521999999991</v>
      </c>
      <c r="CE420" s="27">
        <v>71.434759</v>
      </c>
      <c r="CF420" s="27">
        <v>67.905213000000003</v>
      </c>
      <c r="CG420" s="27">
        <v>42.865760000000002</v>
      </c>
      <c r="CI420" s="27">
        <v>31.770605</v>
      </c>
      <c r="CJ420" s="27">
        <v>33.034727000000004</v>
      </c>
      <c r="CK420" s="27">
        <v>33.034727000000004</v>
      </c>
      <c r="CL420" s="27">
        <v>27.063200000000002</v>
      </c>
    </row>
    <row r="421" spans="1:90" ht="16.5" customHeight="1" x14ac:dyDescent="0.25">
      <c r="A421" s="50"/>
      <c r="B421" s="27" t="s">
        <v>481</v>
      </c>
      <c r="C421" s="51" t="s">
        <v>79</v>
      </c>
      <c r="D421" s="52" t="s">
        <v>34</v>
      </c>
      <c r="E421" s="53" t="s">
        <v>58</v>
      </c>
      <c r="F421" s="53"/>
      <c r="G421" s="53">
        <v>425.94819699999999</v>
      </c>
      <c r="H421" s="53">
        <v>469.77588800000001</v>
      </c>
      <c r="I421" s="28" t="s">
        <v>58</v>
      </c>
      <c r="J421" s="47" t="s">
        <v>58</v>
      </c>
      <c r="K421" s="53" t="s">
        <v>58</v>
      </c>
      <c r="L421" s="53" t="s">
        <v>58</v>
      </c>
      <c r="M421" s="53">
        <v>11.244731</v>
      </c>
      <c r="N421" s="53">
        <v>40.437072999999998</v>
      </c>
      <c r="O421" s="28" t="s">
        <v>58</v>
      </c>
      <c r="P421" s="47" t="s">
        <v>58</v>
      </c>
      <c r="Q421" s="53" t="s">
        <v>58</v>
      </c>
      <c r="R421" s="53" t="s">
        <v>58</v>
      </c>
      <c r="S421" s="53">
        <v>-11.188329</v>
      </c>
      <c r="T421" s="53">
        <v>13.107294</v>
      </c>
      <c r="U421" s="28" t="s">
        <v>58</v>
      </c>
      <c r="V421" s="29" t="s">
        <v>58</v>
      </c>
      <c r="W421" s="27"/>
      <c r="X421" s="27" t="s">
        <v>81</v>
      </c>
      <c r="Y421" s="27"/>
      <c r="Z421" s="27"/>
      <c r="AA421" s="30">
        <v>762.3</v>
      </c>
      <c r="AB421" s="31"/>
      <c r="AC421" s="31">
        <v>854.59087399999999</v>
      </c>
      <c r="AD421" s="31">
        <v>325.47956400000021</v>
      </c>
      <c r="AE421" s="31">
        <v>468.29605199999997</v>
      </c>
      <c r="AF421" s="31"/>
      <c r="AG421" s="31">
        <v>83.684360999999996</v>
      </c>
      <c r="AH421" s="31"/>
      <c r="AI421" s="31">
        <v>27.540022999999994</v>
      </c>
      <c r="AJ421" s="31">
        <v>19.76952</v>
      </c>
      <c r="AK421" s="31">
        <v>21.561947</v>
      </c>
      <c r="AL421" s="31">
        <v>47.071497999999998</v>
      </c>
      <c r="AM421" s="31"/>
      <c r="AN421" s="31">
        <v>60.817137000000002</v>
      </c>
      <c r="AO421" s="31"/>
      <c r="AP421" s="31">
        <v>3.9360330000000001</v>
      </c>
      <c r="AQ421" s="31">
        <v>2.8427980000000019</v>
      </c>
      <c r="AR421" s="31">
        <v>7.2369060000000003</v>
      </c>
      <c r="AS421" s="31">
        <v>35.750990999999999</v>
      </c>
      <c r="AT421" s="31"/>
      <c r="AU421" s="31">
        <v>70.718298000000004</v>
      </c>
      <c r="AV421" s="31"/>
      <c r="AW421" s="31">
        <v>11.244731</v>
      </c>
      <c r="AX421" s="31">
        <v>8.6790719999999997</v>
      </c>
      <c r="AY421" s="31">
        <v>12.401934999999991</v>
      </c>
      <c r="AZ421" s="31">
        <v>40.437072999999998</v>
      </c>
      <c r="BA421" s="31"/>
      <c r="BB421" s="31">
        <v>26.640703999999999</v>
      </c>
      <c r="BC421" s="31"/>
      <c r="BD421" s="31">
        <v>-11.188329</v>
      </c>
      <c r="BE421" s="31">
        <v>61.90052399999999</v>
      </c>
      <c r="BF421" s="31">
        <v>1.022969</v>
      </c>
      <c r="BG421" s="31">
        <v>13.107294</v>
      </c>
      <c r="BH421" s="30">
        <v>31.724593999999996</v>
      </c>
      <c r="BI421" s="30">
        <v>31.883772</v>
      </c>
      <c r="BJ421" s="30">
        <v>31.440212999999996</v>
      </c>
      <c r="BK421" s="30">
        <v>35.470172999999988</v>
      </c>
      <c r="BL421" s="30">
        <v>60.906712999999996</v>
      </c>
      <c r="BM421" s="30"/>
      <c r="BN421" s="30">
        <v>54.041271000000002</v>
      </c>
      <c r="BO421" s="30">
        <v>65.688586999999998</v>
      </c>
      <c r="BP421" s="30">
        <v>62.330517</v>
      </c>
      <c r="BQ421" s="30">
        <v>110.343339</v>
      </c>
      <c r="BR421" s="30">
        <v>95.756855000000002</v>
      </c>
      <c r="BS421" s="30"/>
      <c r="BT421" s="31">
        <v>285.75933099999997</v>
      </c>
      <c r="BU421" s="31">
        <v>15.236445</v>
      </c>
      <c r="BV421" s="31">
        <v>11.843857999999999</v>
      </c>
      <c r="BW421" s="31">
        <v>9.3101880000000001</v>
      </c>
      <c r="BX421" s="27">
        <v>115.130674</v>
      </c>
      <c r="BZ421" s="27">
        <v>91.79930499999999</v>
      </c>
      <c r="CB421" s="27">
        <v>14.848800999999998</v>
      </c>
      <c r="CD421" s="27">
        <v>64.635148000000001</v>
      </c>
      <c r="CE421" s="27">
        <v>89.564196999999993</v>
      </c>
      <c r="CF421" s="27">
        <v>16.685485</v>
      </c>
      <c r="CG421" s="27">
        <v>14.848800999999998</v>
      </c>
      <c r="CI421" s="27">
        <v>72.762810999999985</v>
      </c>
      <c r="CJ421" s="27">
        <v>112.29616399999999</v>
      </c>
      <c r="CK421" s="27">
        <v>112.29616399999999</v>
      </c>
      <c r="CL421" s="27">
        <v>115.130674</v>
      </c>
    </row>
    <row r="422" spans="1:90" ht="16.5" customHeight="1" x14ac:dyDescent="0.25">
      <c r="A422" s="50"/>
      <c r="B422" s="27" t="s">
        <v>482</v>
      </c>
      <c r="C422" s="51" t="s">
        <v>79</v>
      </c>
      <c r="D422" s="52" t="s">
        <v>538</v>
      </c>
      <c r="E422" s="53" t="s">
        <v>58</v>
      </c>
      <c r="F422" s="53"/>
      <c r="G422" s="53">
        <v>1181.617</v>
      </c>
      <c r="H422" s="53">
        <v>924.90200000000004</v>
      </c>
      <c r="I422" s="28" t="s">
        <v>58</v>
      </c>
      <c r="J422" s="47" t="s">
        <v>58</v>
      </c>
      <c r="K422" s="53" t="s">
        <v>58</v>
      </c>
      <c r="L422" s="53" t="s">
        <v>58</v>
      </c>
      <c r="M422" s="53" t="s">
        <v>58</v>
      </c>
      <c r="N422" s="53" t="s">
        <v>58</v>
      </c>
      <c r="O422" s="28" t="s">
        <v>58</v>
      </c>
      <c r="P422" s="47" t="s">
        <v>58</v>
      </c>
      <c r="Q422" s="53" t="s">
        <v>58</v>
      </c>
      <c r="R422" s="53" t="s">
        <v>58</v>
      </c>
      <c r="S422" s="53">
        <v>390.26</v>
      </c>
      <c r="T422" s="53">
        <v>346.89299999999997</v>
      </c>
      <c r="U422" s="28" t="s">
        <v>58</v>
      </c>
      <c r="V422" s="29" t="s">
        <v>58</v>
      </c>
      <c r="W422" s="27"/>
      <c r="X422" s="27" t="s">
        <v>81</v>
      </c>
      <c r="Y422" s="27"/>
      <c r="Z422" s="27"/>
      <c r="AA422" s="30">
        <v>5561.4</v>
      </c>
      <c r="AB422" s="31"/>
      <c r="AC422" s="31">
        <v>1672.8779999999999</v>
      </c>
      <c r="AD422" s="31">
        <v>1562.0319999999997</v>
      </c>
      <c r="AE422" s="31">
        <v>1353.5350000000001</v>
      </c>
      <c r="AF422" s="31"/>
      <c r="AG422" s="31"/>
      <c r="AH422" s="31"/>
      <c r="AI422" s="31"/>
      <c r="AJ422" s="31"/>
      <c r="AK422" s="31"/>
      <c r="AL422" s="31"/>
      <c r="AM422" s="31"/>
      <c r="AN422" s="31"/>
      <c r="AO422" s="31"/>
      <c r="AP422" s="31"/>
      <c r="AQ422" s="31"/>
      <c r="AR422" s="31"/>
      <c r="AS422" s="31"/>
      <c r="AT422" s="31"/>
      <c r="AU422" s="31"/>
      <c r="AV422" s="31"/>
      <c r="AW422" s="31"/>
      <c r="AX422" s="31"/>
      <c r="AY422" s="31"/>
      <c r="AZ422" s="31"/>
      <c r="BA422" s="31"/>
      <c r="BB422" s="31">
        <v>752.52499999999998</v>
      </c>
      <c r="BC422" s="31"/>
      <c r="BD422" s="31">
        <v>390.26</v>
      </c>
      <c r="BE422" s="31">
        <v>433.64700000000016</v>
      </c>
      <c r="BF422" s="31">
        <v>315.97800000000001</v>
      </c>
      <c r="BG422" s="31">
        <v>346.89299999999997</v>
      </c>
      <c r="BH422" s="30"/>
      <c r="BI422" s="30"/>
      <c r="BJ422" s="30"/>
      <c r="BK422" s="30"/>
      <c r="BL422" s="30"/>
      <c r="BM422" s="30"/>
      <c r="BN422" s="30">
        <v>2651.8519999999999</v>
      </c>
      <c r="BO422" s="30">
        <v>3949.9879999999998</v>
      </c>
      <c r="BP422" s="30">
        <v>4265.5600000000004</v>
      </c>
      <c r="BQ422" s="30">
        <v>4695.0940000000001</v>
      </c>
      <c r="BR422" s="30">
        <v>5228.6220000000003</v>
      </c>
      <c r="BS422" s="30"/>
      <c r="BT422" s="31">
        <v>850.52700000000004</v>
      </c>
      <c r="BU422" s="31"/>
      <c r="BV422" s="31"/>
      <c r="BW422" s="31"/>
      <c r="CB422" s="27">
        <v>966.23099999999999</v>
      </c>
      <c r="CD422" s="27">
        <v>1486.778</v>
      </c>
      <c r="CE422" s="27">
        <v>1502.15</v>
      </c>
      <c r="CF422" s="27">
        <v>1258.509</v>
      </c>
      <c r="CG422" s="27">
        <v>966.23099999999999</v>
      </c>
    </row>
    <row r="423" spans="1:90" ht="16.5" customHeight="1" x14ac:dyDescent="0.25">
      <c r="A423" s="50"/>
      <c r="B423" s="27" t="s">
        <v>483</v>
      </c>
      <c r="C423" s="51" t="s">
        <v>79</v>
      </c>
      <c r="D423" s="52" t="s">
        <v>34</v>
      </c>
      <c r="E423" s="53" t="s">
        <v>58</v>
      </c>
      <c r="F423" s="53"/>
      <c r="G423" s="53">
        <v>259.32620800000001</v>
      </c>
      <c r="H423" s="53">
        <v>193.53254699999999</v>
      </c>
      <c r="I423" s="28" t="s">
        <v>58</v>
      </c>
      <c r="J423" s="47" t="s">
        <v>58</v>
      </c>
      <c r="K423" s="53" t="s">
        <v>58</v>
      </c>
      <c r="L423" s="53" t="s">
        <v>58</v>
      </c>
      <c r="M423" s="53">
        <v>48.031859999999995</v>
      </c>
      <c r="N423" s="53">
        <v>30.514054999999992</v>
      </c>
      <c r="O423" s="28" t="s">
        <v>58</v>
      </c>
      <c r="P423" s="47" t="s">
        <v>58</v>
      </c>
      <c r="Q423" s="53" t="s">
        <v>58</v>
      </c>
      <c r="R423" s="53" t="s">
        <v>58</v>
      </c>
      <c r="S423" s="53">
        <v>-61.972333999999996</v>
      </c>
      <c r="T423" s="53">
        <v>-39.849269</v>
      </c>
      <c r="U423" s="28" t="s">
        <v>58</v>
      </c>
      <c r="V423" s="29" t="s">
        <v>58</v>
      </c>
      <c r="W423" s="27"/>
      <c r="X423" s="27" t="s">
        <v>81</v>
      </c>
      <c r="Y423" s="27"/>
      <c r="Z423" s="27"/>
      <c r="AA423" s="30">
        <v>932.4</v>
      </c>
      <c r="AB423" s="31"/>
      <c r="AC423" s="31">
        <v>346.49841199999997</v>
      </c>
      <c r="AD423" s="31">
        <v>271.07876399999998</v>
      </c>
      <c r="AE423" s="31">
        <v>186.08318700000001</v>
      </c>
      <c r="AF423" s="31"/>
      <c r="AG423" s="31">
        <v>166.36487399999999</v>
      </c>
      <c r="AH423" s="31"/>
      <c r="AI423" s="31">
        <v>73.283865000000006</v>
      </c>
      <c r="AJ423" s="31">
        <v>54.085724999999968</v>
      </c>
      <c r="AK423" s="31">
        <v>43.197105999999998</v>
      </c>
      <c r="AL423" s="31">
        <v>50.938972999999997</v>
      </c>
      <c r="AM423" s="31"/>
      <c r="AN423" s="31">
        <v>106.54532399999999</v>
      </c>
      <c r="AO423" s="31"/>
      <c r="AP423" s="31">
        <v>26.202565999999997</v>
      </c>
      <c r="AQ423" s="31">
        <v>10.979596000000001</v>
      </c>
      <c r="AR423" s="31">
        <v>10.00259</v>
      </c>
      <c r="AS423" s="31">
        <v>18.190459000000001</v>
      </c>
      <c r="AT423" s="31"/>
      <c r="AU423" s="31">
        <v>130.241952</v>
      </c>
      <c r="AV423" s="31"/>
      <c r="AW423" s="31">
        <v>48.031859999999995</v>
      </c>
      <c r="AX423" s="31">
        <v>21.065029000000003</v>
      </c>
      <c r="AY423" s="31">
        <v>25.20108200000001</v>
      </c>
      <c r="AZ423" s="31">
        <v>30.514054999999992</v>
      </c>
      <c r="BA423" s="31"/>
      <c r="BB423" s="31">
        <v>-29.095433999999997</v>
      </c>
      <c r="BC423" s="31"/>
      <c r="BD423" s="31">
        <v>-61.972333999999996</v>
      </c>
      <c r="BE423" s="31">
        <v>-15.91958200000002</v>
      </c>
      <c r="BF423" s="31">
        <v>-61.220759999999999</v>
      </c>
      <c r="BG423" s="31">
        <v>-39.849269</v>
      </c>
      <c r="BH423" s="30">
        <v>408.06687199999999</v>
      </c>
      <c r="BI423" s="30">
        <v>593.5159010000001</v>
      </c>
      <c r="BJ423" s="30">
        <v>651.75910399999998</v>
      </c>
      <c r="BK423" s="30">
        <v>582.00641699999994</v>
      </c>
      <c r="BL423" s="30">
        <v>570.67730400000005</v>
      </c>
      <c r="BM423" s="30"/>
      <c r="BN423" s="30">
        <v>160.56804700000001</v>
      </c>
      <c r="BO423" s="30">
        <v>431.462354</v>
      </c>
      <c r="BP423" s="30">
        <v>367.33584999999999</v>
      </c>
      <c r="BQ423" s="30">
        <v>864.02628500000003</v>
      </c>
      <c r="BR423" s="30">
        <v>832.15201000000002</v>
      </c>
      <c r="BS423" s="30"/>
      <c r="BT423" s="31">
        <v>144.51402099999996</v>
      </c>
      <c r="BU423" s="31">
        <v>25.475097000000002</v>
      </c>
      <c r="BV423" s="31">
        <v>30.581455000000009</v>
      </c>
      <c r="BW423" s="31">
        <v>22.592495999999997</v>
      </c>
      <c r="BX423" s="27">
        <v>253.20792400000002</v>
      </c>
      <c r="BZ423" s="27">
        <v>176.50806299999999</v>
      </c>
      <c r="CB423" s="27">
        <v>-12.520242000000001</v>
      </c>
      <c r="CD423" s="27">
        <v>-178.96194600000001</v>
      </c>
      <c r="CE423" s="27">
        <v>-106.23577600000002</v>
      </c>
      <c r="CF423" s="27">
        <v>-54.932951999999993</v>
      </c>
      <c r="CG423" s="27">
        <v>-12.520242000000001</v>
      </c>
      <c r="CI423" s="27">
        <v>124.812026</v>
      </c>
      <c r="CJ423" s="27">
        <v>252.93390900000003</v>
      </c>
      <c r="CK423" s="27">
        <v>252.93390900000003</v>
      </c>
      <c r="CL423" s="27">
        <v>253.20792400000002</v>
      </c>
    </row>
    <row r="424" spans="1:90" ht="16.5" customHeight="1" x14ac:dyDescent="0.25">
      <c r="A424" s="50"/>
      <c r="B424" s="27" t="s">
        <v>484</v>
      </c>
      <c r="C424" s="51" t="s">
        <v>79</v>
      </c>
      <c r="D424" s="52" t="s">
        <v>34</v>
      </c>
      <c r="E424" s="53" t="s">
        <v>58</v>
      </c>
      <c r="F424" s="53"/>
      <c r="G424" s="53">
        <v>19.940214999999998</v>
      </c>
      <c r="H424" s="53">
        <v>8.6332369999999994</v>
      </c>
      <c r="I424" s="28" t="s">
        <v>58</v>
      </c>
      <c r="J424" s="47" t="s">
        <v>58</v>
      </c>
      <c r="K424" s="53" t="s">
        <v>58</v>
      </c>
      <c r="L424" s="53" t="s">
        <v>58</v>
      </c>
      <c r="M424" s="53">
        <v>8.6099390000000007</v>
      </c>
      <c r="N424" s="53">
        <v>5.3459489999999992</v>
      </c>
      <c r="O424" s="28" t="s">
        <v>58</v>
      </c>
      <c r="P424" s="47" t="s">
        <v>58</v>
      </c>
      <c r="Q424" s="53" t="s">
        <v>58</v>
      </c>
      <c r="R424" s="53" t="s">
        <v>58</v>
      </c>
      <c r="S424" s="53">
        <v>6.5745369999999994</v>
      </c>
      <c r="T424" s="53">
        <v>0.55321100000000001</v>
      </c>
      <c r="U424" s="28" t="s">
        <v>58</v>
      </c>
      <c r="V424" s="29" t="s">
        <v>58</v>
      </c>
      <c r="W424" s="27"/>
      <c r="X424" s="27" t="s">
        <v>81</v>
      </c>
      <c r="Y424" s="27"/>
      <c r="Z424" s="27"/>
      <c r="AA424" s="30">
        <v>459.13862499999999</v>
      </c>
      <c r="AB424" s="31"/>
      <c r="AC424" s="31">
        <v>18.385611000000001</v>
      </c>
      <c r="AD424" s="31">
        <v>29.157429</v>
      </c>
      <c r="AE424" s="31">
        <v>11.47644</v>
      </c>
      <c r="AF424" s="31"/>
      <c r="AG424" s="31">
        <v>13.369068000000002</v>
      </c>
      <c r="AH424" s="31"/>
      <c r="AI424" s="31">
        <v>16.267482000000001</v>
      </c>
      <c r="AJ424" s="31">
        <v>20.438628000000001</v>
      </c>
      <c r="AK424" s="31">
        <v>8.554608</v>
      </c>
      <c r="AL424" s="31">
        <v>6.0604909999999999</v>
      </c>
      <c r="AM424" s="31"/>
      <c r="AN424" s="31">
        <v>4.1387099999999997</v>
      </c>
      <c r="AO424" s="31"/>
      <c r="AP424" s="31">
        <v>7.2761410000000009</v>
      </c>
      <c r="AQ424" s="31">
        <v>16.597572</v>
      </c>
      <c r="AR424" s="31">
        <v>4.7343229999999998</v>
      </c>
      <c r="AS424" s="31">
        <v>1.653607</v>
      </c>
      <c r="AT424" s="31"/>
      <c r="AU424" s="31">
        <v>11.834162999999998</v>
      </c>
      <c r="AV424" s="31"/>
      <c r="AW424" s="31">
        <v>8.6099390000000007</v>
      </c>
      <c r="AX424" s="31">
        <v>21.196625000000001</v>
      </c>
      <c r="AY424" s="31">
        <v>7.4385820000000002</v>
      </c>
      <c r="AZ424" s="31">
        <v>5.3459489999999992</v>
      </c>
      <c r="BA424" s="31"/>
      <c r="BB424" s="31">
        <v>4.2499760000000002</v>
      </c>
      <c r="BC424" s="31"/>
      <c r="BD424" s="31">
        <v>6.5745369999999994</v>
      </c>
      <c r="BE424" s="31">
        <v>1.0594939999999999</v>
      </c>
      <c r="BF424" s="31">
        <v>1.5514760000000001</v>
      </c>
      <c r="BG424" s="31">
        <v>0.55321100000000001</v>
      </c>
      <c r="BH424" s="30">
        <v>2.9184699999999997</v>
      </c>
      <c r="BI424" s="30">
        <v>9.0555009999999996</v>
      </c>
      <c r="BJ424" s="30">
        <v>13.003299</v>
      </c>
      <c r="BK424" s="30">
        <v>13.62706</v>
      </c>
      <c r="BL424" s="30">
        <v>13.166663</v>
      </c>
      <c r="BM424" s="30"/>
      <c r="BN424" s="30">
        <v>67.788399999999996</v>
      </c>
      <c r="BO424" s="30">
        <v>73.245003999999994</v>
      </c>
      <c r="BP424" s="30">
        <v>74.657685999999998</v>
      </c>
      <c r="BQ424" s="30">
        <v>75.377961999999997</v>
      </c>
      <c r="BR424" s="30">
        <v>96.947903999999994</v>
      </c>
      <c r="BS424" s="30"/>
      <c r="BT424" s="31">
        <v>14.521835000000003</v>
      </c>
      <c r="BU424" s="31">
        <v>4.5278969999999994</v>
      </c>
      <c r="BV424" s="31">
        <v>3.8627129999999998</v>
      </c>
      <c r="BW424" s="31">
        <v>5.1645490000000001</v>
      </c>
      <c r="BX424" s="27">
        <v>25.839145000000002</v>
      </c>
      <c r="BZ424" s="27">
        <v>40.469369999999998</v>
      </c>
      <c r="CB424" s="27">
        <v>5.5507819999999999</v>
      </c>
      <c r="CD424" s="27">
        <v>9.7387179999999987</v>
      </c>
      <c r="CE424" s="27">
        <v>6.8609460000000002</v>
      </c>
      <c r="CF424" s="27">
        <v>8.0378670000000003</v>
      </c>
      <c r="CG424" s="27">
        <v>5.5507819999999999</v>
      </c>
      <c r="CI424" s="27">
        <v>42.591095000000003</v>
      </c>
      <c r="CJ424" s="27">
        <v>28.749829999999999</v>
      </c>
      <c r="CK424" s="27">
        <v>28.749829999999999</v>
      </c>
      <c r="CL424" s="27">
        <v>25.839145000000002</v>
      </c>
    </row>
    <row r="425" spans="1:90" ht="16.5" customHeight="1" x14ac:dyDescent="0.25">
      <c r="A425" s="50"/>
      <c r="B425" s="27" t="s">
        <v>485</v>
      </c>
      <c r="C425" s="51" t="s">
        <v>79</v>
      </c>
      <c r="D425" s="52" t="s">
        <v>34</v>
      </c>
      <c r="E425" s="53" t="s">
        <v>58</v>
      </c>
      <c r="F425" s="53"/>
      <c r="G425" s="53">
        <v>794.30924000000005</v>
      </c>
      <c r="H425" s="53">
        <v>417.47401000000002</v>
      </c>
      <c r="I425" s="28" t="s">
        <v>58</v>
      </c>
      <c r="J425" s="47" t="s">
        <v>58</v>
      </c>
      <c r="K425" s="53" t="s">
        <v>58</v>
      </c>
      <c r="L425" s="53" t="s">
        <v>58</v>
      </c>
      <c r="M425" s="53">
        <v>95.816068000000001</v>
      </c>
      <c r="N425" s="53">
        <v>43.920301000000002</v>
      </c>
      <c r="O425" s="28" t="s">
        <v>58</v>
      </c>
      <c r="P425" s="47" t="s">
        <v>58</v>
      </c>
      <c r="Q425" s="53" t="s">
        <v>58</v>
      </c>
      <c r="R425" s="53" t="s">
        <v>58</v>
      </c>
      <c r="S425" s="53">
        <v>59.072868999999997</v>
      </c>
      <c r="T425" s="53">
        <v>48.011037999999999</v>
      </c>
      <c r="U425" s="28" t="s">
        <v>58</v>
      </c>
      <c r="V425" s="29" t="s">
        <v>58</v>
      </c>
      <c r="W425" s="27"/>
      <c r="X425" s="27" t="s">
        <v>81</v>
      </c>
      <c r="Y425" s="27"/>
      <c r="Z425" s="27"/>
      <c r="AA425" s="30">
        <v>36716.328000000001</v>
      </c>
      <c r="AB425" s="31"/>
      <c r="AC425" s="31">
        <v>622.42435699999999</v>
      </c>
      <c r="AD425" s="31">
        <v>1018.5438920000001</v>
      </c>
      <c r="AE425" s="31">
        <v>558.54028900000003</v>
      </c>
      <c r="AF425" s="31"/>
      <c r="AG425" s="31">
        <v>102.272964</v>
      </c>
      <c r="AH425" s="31"/>
      <c r="AI425" s="31">
        <v>149.50722999999999</v>
      </c>
      <c r="AJ425" s="31">
        <v>172.56305399999997</v>
      </c>
      <c r="AK425" s="31">
        <v>91.268546999999998</v>
      </c>
      <c r="AL425" s="31">
        <v>56.542788000000002</v>
      </c>
      <c r="AM425" s="31"/>
      <c r="AN425" s="31">
        <v>69.459231000000003</v>
      </c>
      <c r="AO425" s="31"/>
      <c r="AP425" s="31">
        <v>79.144132999999997</v>
      </c>
      <c r="AQ425" s="31">
        <v>134.519249</v>
      </c>
      <c r="AR425" s="31">
        <v>51.706880000000005</v>
      </c>
      <c r="AS425" s="31">
        <v>36.607540999999998</v>
      </c>
      <c r="AT425" s="31"/>
      <c r="AU425" s="31">
        <v>83.502921000000001</v>
      </c>
      <c r="AV425" s="31"/>
      <c r="AW425" s="31">
        <v>95.816068000000001</v>
      </c>
      <c r="AX425" s="31">
        <v>148.46365700000001</v>
      </c>
      <c r="AY425" s="31">
        <v>63.918803999999994</v>
      </c>
      <c r="AZ425" s="31">
        <v>43.920301000000002</v>
      </c>
      <c r="BA425" s="31"/>
      <c r="BB425" s="31">
        <v>79.420426000000006</v>
      </c>
      <c r="BC425" s="31"/>
      <c r="BD425" s="31">
        <v>59.072868999999997</v>
      </c>
      <c r="BE425" s="31">
        <v>110.55610300000001</v>
      </c>
      <c r="BF425" s="31">
        <v>58.081130999999999</v>
      </c>
      <c r="BG425" s="31">
        <v>48.011037999999999</v>
      </c>
      <c r="BH425" s="30"/>
      <c r="BI425" s="30">
        <v>68.366609000000039</v>
      </c>
      <c r="BJ425" s="30">
        <v>275.26470300000005</v>
      </c>
      <c r="BK425" s="30">
        <v>75.776023000000009</v>
      </c>
      <c r="BL425" s="30">
        <v>467.80424500000004</v>
      </c>
      <c r="BM425" s="30"/>
      <c r="BN425" s="30"/>
      <c r="BO425" s="30">
        <v>608.935742</v>
      </c>
      <c r="BP425" s="30">
        <v>655.70322399999998</v>
      </c>
      <c r="BQ425" s="30">
        <v>781.66520200000002</v>
      </c>
      <c r="BR425" s="30">
        <v>822.13090399999999</v>
      </c>
      <c r="BS425" s="30"/>
      <c r="BT425" s="31">
        <v>329.80943899999988</v>
      </c>
      <c r="BU425" s="31">
        <v>29.221943999999997</v>
      </c>
      <c r="BV425" s="31">
        <v>48.787023000000005</v>
      </c>
      <c r="BW425" s="31"/>
      <c r="BX425" s="27">
        <v>165.69636300000002</v>
      </c>
      <c r="BZ425" s="27">
        <v>295.88538199999999</v>
      </c>
      <c r="CB425" s="27">
        <v>156.98853200000002</v>
      </c>
      <c r="CD425" s="27">
        <v>275.72114100000005</v>
      </c>
      <c r="CE425" s="27">
        <v>248.05766</v>
      </c>
      <c r="CF425" s="27">
        <v>191.967141</v>
      </c>
      <c r="CG425" s="27">
        <v>156.98853200000002</v>
      </c>
      <c r="CI425" s="27">
        <v>352.11883</v>
      </c>
      <c r="CJ425" s="27">
        <v>200.39322300000001</v>
      </c>
      <c r="CK425" s="27">
        <v>200.39322300000001</v>
      </c>
      <c r="CL425" s="27">
        <v>165.69636300000002</v>
      </c>
    </row>
    <row r="426" spans="1:90" ht="16.5" customHeight="1" x14ac:dyDescent="0.25">
      <c r="A426" s="50"/>
      <c r="B426" s="27" t="s">
        <v>486</v>
      </c>
      <c r="C426" s="51" t="s">
        <v>79</v>
      </c>
      <c r="D426" s="52" t="s">
        <v>34</v>
      </c>
      <c r="E426" s="53" t="s">
        <v>58</v>
      </c>
      <c r="F426" s="53"/>
      <c r="G426" s="53">
        <v>209.11959999999999</v>
      </c>
      <c r="H426" s="53">
        <v>284.57781</v>
      </c>
      <c r="I426" s="28" t="s">
        <v>58</v>
      </c>
      <c r="J426" s="47" t="s">
        <v>58</v>
      </c>
      <c r="K426" s="53" t="s">
        <v>58</v>
      </c>
      <c r="L426" s="53" t="s">
        <v>58</v>
      </c>
      <c r="M426" s="53">
        <v>-18.635512000000002</v>
      </c>
      <c r="N426" s="53">
        <v>-53.218249</v>
      </c>
      <c r="O426" s="28" t="s">
        <v>58</v>
      </c>
      <c r="P426" s="47" t="s">
        <v>58</v>
      </c>
      <c r="Q426" s="53" t="s">
        <v>58</v>
      </c>
      <c r="R426" s="53" t="s">
        <v>58</v>
      </c>
      <c r="S426" s="53">
        <v>-54.374917000000011</v>
      </c>
      <c r="T426" s="53">
        <v>13.235543</v>
      </c>
      <c r="U426" s="28" t="s">
        <v>58</v>
      </c>
      <c r="V426" s="29" t="s">
        <v>58</v>
      </c>
      <c r="W426" s="27"/>
      <c r="X426" s="27" t="s">
        <v>81</v>
      </c>
      <c r="Y426" s="27"/>
      <c r="Z426" s="27"/>
      <c r="AA426" s="30">
        <v>4620</v>
      </c>
      <c r="AB426" s="31"/>
      <c r="AC426" s="31">
        <v>449.58389499999998</v>
      </c>
      <c r="AD426" s="31">
        <v>368.30253500000003</v>
      </c>
      <c r="AE426" s="31">
        <v>433.66259700000001</v>
      </c>
      <c r="AF426" s="31"/>
      <c r="AG426" s="31">
        <v>56.023457999999991</v>
      </c>
      <c r="AH426" s="31"/>
      <c r="AI426" s="31">
        <v>56.214579000000001</v>
      </c>
      <c r="AJ426" s="31">
        <v>-167.34271999999999</v>
      </c>
      <c r="AK426" s="31">
        <v>393.32682</v>
      </c>
      <c r="AL426" s="31">
        <v>-20.424029999999998</v>
      </c>
      <c r="AM426" s="31"/>
      <c r="AN426" s="31">
        <v>-16.271431</v>
      </c>
      <c r="AO426" s="31"/>
      <c r="AP426" s="31">
        <v>-22.415023000000001</v>
      </c>
      <c r="AQ426" s="31">
        <v>4522.0740019999994</v>
      </c>
      <c r="AR426" s="31">
        <v>339.07749799999999</v>
      </c>
      <c r="AS426" s="31">
        <v>-54.834066999999997</v>
      </c>
      <c r="AT426" s="31"/>
      <c r="AU426" s="31">
        <v>-12.961769</v>
      </c>
      <c r="AV426" s="31"/>
      <c r="AW426" s="31">
        <v>-18.635512000000002</v>
      </c>
      <c r="AX426" s="31">
        <v>4529.3236929999994</v>
      </c>
      <c r="AY426" s="31">
        <v>341.380425</v>
      </c>
      <c r="AZ426" s="31">
        <v>-53.218249</v>
      </c>
      <c r="BA426" s="31"/>
      <c r="BB426" s="31">
        <v>204.15470300000001</v>
      </c>
      <c r="BC426" s="31"/>
      <c r="BD426" s="31">
        <v>-54.374917000000011</v>
      </c>
      <c r="BE426" s="31">
        <v>3810.4202909999999</v>
      </c>
      <c r="BF426" s="31">
        <v>-1194.724146</v>
      </c>
      <c r="BG426" s="31">
        <v>13.235543</v>
      </c>
      <c r="BH426" s="30">
        <v>4148.7147640000003</v>
      </c>
      <c r="BI426" s="30">
        <v>3060.330285</v>
      </c>
      <c r="BJ426" s="30">
        <v>4559.9805419999993</v>
      </c>
      <c r="BK426" s="30">
        <v>4583.1452309999995</v>
      </c>
      <c r="BL426" s="30">
        <v>4581.1061159999999</v>
      </c>
      <c r="BM426" s="30"/>
      <c r="BN426" s="30">
        <v>1811.872991</v>
      </c>
      <c r="BO426" s="30">
        <v>4474.2963460000001</v>
      </c>
      <c r="BP426" s="30">
        <v>3277.7795860000001</v>
      </c>
      <c r="BQ426" s="30">
        <v>7571.7788790000004</v>
      </c>
      <c r="BR426" s="30">
        <v>7512.0890749999999</v>
      </c>
      <c r="BS426" s="30"/>
      <c r="BT426" s="31">
        <v>1189.6279760000002</v>
      </c>
      <c r="BU426" s="31">
        <v>57.270880000000012</v>
      </c>
      <c r="BV426" s="31">
        <v>655.595237</v>
      </c>
      <c r="BW426" s="31">
        <v>224.03878100000003</v>
      </c>
      <c r="BX426" s="27">
        <v>3002.7485629999996</v>
      </c>
      <c r="BZ426" s="27">
        <v>4857.7423490000001</v>
      </c>
      <c r="CB426" s="27">
        <v>2687.4880230000003</v>
      </c>
      <c r="CD426" s="27">
        <v>2574.556771</v>
      </c>
      <c r="CE426" s="27">
        <v>2819.850848</v>
      </c>
      <c r="CF426" s="27">
        <v>905.74058300000013</v>
      </c>
      <c r="CG426" s="27">
        <v>2687.4880230000003</v>
      </c>
      <c r="CI426" s="27">
        <v>4798.8503570000003</v>
      </c>
      <c r="CJ426" s="27">
        <v>3286.8581079999994</v>
      </c>
      <c r="CK426" s="27">
        <v>3286.8581079999994</v>
      </c>
      <c r="CL426" s="27">
        <v>3002.7485629999996</v>
      </c>
    </row>
    <row r="427" spans="1:90" ht="16.5" customHeight="1" x14ac:dyDescent="0.25">
      <c r="A427" s="50"/>
      <c r="B427" s="27" t="s">
        <v>487</v>
      </c>
      <c r="C427" s="51" t="s">
        <v>79</v>
      </c>
      <c r="D427" s="52" t="s">
        <v>34</v>
      </c>
      <c r="E427" s="53" t="s">
        <v>58</v>
      </c>
      <c r="F427" s="53"/>
      <c r="G427" s="53">
        <v>333.97368999999998</v>
      </c>
      <c r="H427" s="53">
        <v>287.51478600000002</v>
      </c>
      <c r="I427" s="28" t="s">
        <v>58</v>
      </c>
      <c r="J427" s="47" t="s">
        <v>58</v>
      </c>
      <c r="K427" s="53" t="s">
        <v>58</v>
      </c>
      <c r="L427" s="53" t="s">
        <v>58</v>
      </c>
      <c r="M427" s="53">
        <v>47.208928999999998</v>
      </c>
      <c r="N427" s="53">
        <v>75.49385199999999</v>
      </c>
      <c r="O427" s="28" t="s">
        <v>58</v>
      </c>
      <c r="P427" s="47" t="s">
        <v>58</v>
      </c>
      <c r="Q427" s="53" t="s">
        <v>58</v>
      </c>
      <c r="R427" s="53" t="s">
        <v>58</v>
      </c>
      <c r="S427" s="53">
        <v>79.466413000000003</v>
      </c>
      <c r="T427" s="53">
        <v>-1.3968789999999998</v>
      </c>
      <c r="U427" s="28" t="s">
        <v>58</v>
      </c>
      <c r="V427" s="29" t="s">
        <v>58</v>
      </c>
      <c r="W427" s="27"/>
      <c r="X427" s="27" t="s">
        <v>81</v>
      </c>
      <c r="Y427" s="27"/>
      <c r="Z427" s="27"/>
      <c r="AA427" s="30">
        <v>4128.3</v>
      </c>
      <c r="AB427" s="31"/>
      <c r="AC427" s="31">
        <v>511.11176799999998</v>
      </c>
      <c r="AD427" s="31">
        <v>506.75666899999987</v>
      </c>
      <c r="AE427" s="31">
        <v>307.24210499999998</v>
      </c>
      <c r="AF427" s="31"/>
      <c r="AG427" s="31">
        <v>170.57493199999999</v>
      </c>
      <c r="AH427" s="31"/>
      <c r="AI427" s="31">
        <v>69.989232999999999</v>
      </c>
      <c r="AJ427" s="31">
        <v>106.58524299999999</v>
      </c>
      <c r="AK427" s="31">
        <v>159.87553700000001</v>
      </c>
      <c r="AL427" s="31">
        <v>95.164915999999991</v>
      </c>
      <c r="AM427" s="31"/>
      <c r="AN427" s="31">
        <v>128.881889</v>
      </c>
      <c r="AO427" s="31"/>
      <c r="AP427" s="31">
        <v>38.361502999999999</v>
      </c>
      <c r="AQ427" s="31">
        <v>72.147663000000023</v>
      </c>
      <c r="AR427" s="31">
        <v>129.208214</v>
      </c>
      <c r="AS427" s="31">
        <v>72.723086999999992</v>
      </c>
      <c r="AT427" s="31"/>
      <c r="AU427" s="31">
        <v>135.67377500000001</v>
      </c>
      <c r="AV427" s="31"/>
      <c r="AW427" s="31">
        <v>47.208928999999998</v>
      </c>
      <c r="AX427" s="31">
        <v>92.384311000000025</v>
      </c>
      <c r="AY427" s="31">
        <v>133.579251</v>
      </c>
      <c r="AZ427" s="31">
        <v>75.49385199999999</v>
      </c>
      <c r="BA427" s="31"/>
      <c r="BB427" s="31">
        <v>3.1238670000000002</v>
      </c>
      <c r="BC427" s="31"/>
      <c r="BD427" s="31">
        <v>79.466413000000003</v>
      </c>
      <c r="BE427" s="31">
        <v>10.356956000000004</v>
      </c>
      <c r="BF427" s="31">
        <v>48.003348000000003</v>
      </c>
      <c r="BG427" s="31">
        <v>-1.3968789999999998</v>
      </c>
      <c r="BH427" s="30"/>
      <c r="BI427" s="30">
        <v>705.24162800000011</v>
      </c>
      <c r="BJ427" s="30">
        <v>840.389905</v>
      </c>
      <c r="BK427" s="30">
        <v>14.593073000000004</v>
      </c>
      <c r="BL427" s="30">
        <v>231.79168400000003</v>
      </c>
      <c r="BM427" s="30"/>
      <c r="BN427" s="30"/>
      <c r="BO427" s="30">
        <v>335.22142200000002</v>
      </c>
      <c r="BP427" s="30">
        <v>340.10257799999999</v>
      </c>
      <c r="BQ427" s="30">
        <v>1056.5027190000001</v>
      </c>
      <c r="BR427" s="30">
        <v>1157.308673</v>
      </c>
      <c r="BS427" s="30"/>
      <c r="BT427" s="31">
        <v>238.87680599999999</v>
      </c>
      <c r="BU427" s="31">
        <v>52.583317000000001</v>
      </c>
      <c r="BV427" s="31"/>
      <c r="BW427" s="31"/>
      <c r="BX427" s="27">
        <v>254.54382999999999</v>
      </c>
      <c r="BZ427" s="27">
        <v>361.637337</v>
      </c>
      <c r="CB427" s="27">
        <v>56.523185000000005</v>
      </c>
      <c r="CD427" s="27">
        <v>136.42983799999999</v>
      </c>
      <c r="CE427" s="27">
        <v>61.484171000000003</v>
      </c>
      <c r="CF427" s="27">
        <v>62.098311000000002</v>
      </c>
      <c r="CG427" s="27">
        <v>56.523185000000005</v>
      </c>
      <c r="CI427" s="27">
        <v>348.66634299999998</v>
      </c>
      <c r="CJ427" s="27">
        <v>335.53976400000005</v>
      </c>
      <c r="CK427" s="27">
        <v>335.53976400000005</v>
      </c>
      <c r="CL427" s="27">
        <v>254.54382999999999</v>
      </c>
    </row>
    <row r="428" spans="1:90" ht="16.5" customHeight="1" x14ac:dyDescent="0.25">
      <c r="A428" s="50"/>
      <c r="B428" s="27" t="s">
        <v>488</v>
      </c>
      <c r="C428" s="51" t="s">
        <v>79</v>
      </c>
      <c r="D428" s="52" t="s">
        <v>34</v>
      </c>
      <c r="E428" s="53" t="s">
        <v>58</v>
      </c>
      <c r="F428" s="53"/>
      <c r="G428" s="53">
        <v>921.74456699999996</v>
      </c>
      <c r="H428" s="53">
        <v>541.96164399999998</v>
      </c>
      <c r="I428" s="28" t="s">
        <v>58</v>
      </c>
      <c r="J428" s="47" t="s">
        <v>58</v>
      </c>
      <c r="K428" s="53" t="s">
        <v>58</v>
      </c>
      <c r="L428" s="53" t="s">
        <v>58</v>
      </c>
      <c r="M428" s="53">
        <v>90.331772999999998</v>
      </c>
      <c r="N428" s="53" t="s">
        <v>58</v>
      </c>
      <c r="O428" s="28" t="s">
        <v>58</v>
      </c>
      <c r="P428" s="47" t="s">
        <v>58</v>
      </c>
      <c r="Q428" s="53" t="s">
        <v>58</v>
      </c>
      <c r="R428" s="53" t="s">
        <v>58</v>
      </c>
      <c r="S428" s="53">
        <v>95.453136000000001</v>
      </c>
      <c r="T428" s="53">
        <v>30.304056999999993</v>
      </c>
      <c r="U428" s="28" t="s">
        <v>58</v>
      </c>
      <c r="V428" s="29" t="s">
        <v>58</v>
      </c>
      <c r="W428" s="27"/>
      <c r="X428" s="27" t="s">
        <v>81</v>
      </c>
      <c r="Y428" s="27"/>
      <c r="Z428" s="27"/>
      <c r="AA428" s="30">
        <v>6222.65</v>
      </c>
      <c r="AB428" s="31"/>
      <c r="AC428" s="31">
        <v>950.79410499999994</v>
      </c>
      <c r="AD428" s="31">
        <v>779.7052990000002</v>
      </c>
      <c r="AE428" s="31">
        <v>758.69147499999997</v>
      </c>
      <c r="AF428" s="31"/>
      <c r="AG428" s="31">
        <v>190.14474799999999</v>
      </c>
      <c r="AH428" s="31"/>
      <c r="AI428" s="31">
        <v>130.26523800000001</v>
      </c>
      <c r="AJ428" s="31">
        <v>104.95751699999994</v>
      </c>
      <c r="AK428" s="31">
        <v>100.36156</v>
      </c>
      <c r="AL428" s="31">
        <v>86.496312999999986</v>
      </c>
      <c r="AM428" s="31"/>
      <c r="AN428" s="31"/>
      <c r="AO428" s="31"/>
      <c r="AP428" s="31">
        <v>76.336297999999999</v>
      </c>
      <c r="AQ428" s="31">
        <v>59.934610999999997</v>
      </c>
      <c r="AR428" s="31">
        <v>70.853112999999993</v>
      </c>
      <c r="AS428" s="31">
        <v>58.708330000000018</v>
      </c>
      <c r="AT428" s="31"/>
      <c r="AU428" s="31"/>
      <c r="AV428" s="31"/>
      <c r="AW428" s="31">
        <v>90.331772999999998</v>
      </c>
      <c r="AX428" s="31">
        <v>65.361292999999989</v>
      </c>
      <c r="AY428" s="31">
        <v>85.614326999999989</v>
      </c>
      <c r="AZ428" s="31"/>
      <c r="BA428" s="31"/>
      <c r="BB428" s="31">
        <v>84.496441000000004</v>
      </c>
      <c r="BC428" s="31"/>
      <c r="BD428" s="31">
        <v>95.453136000000001</v>
      </c>
      <c r="BE428" s="31">
        <v>47.269541000000004</v>
      </c>
      <c r="BF428" s="31">
        <v>42.324950999999999</v>
      </c>
      <c r="BG428" s="31">
        <v>30.304056999999993</v>
      </c>
      <c r="BH428" s="30"/>
      <c r="BI428" s="30"/>
      <c r="BJ428" s="30">
        <v>-285.95774399999999</v>
      </c>
      <c r="BK428" s="30">
        <v>-235.69252499999999</v>
      </c>
      <c r="BL428" s="30">
        <v>-570.36694199999999</v>
      </c>
      <c r="BM428" s="30"/>
      <c r="BN428" s="30"/>
      <c r="BO428" s="30"/>
      <c r="BP428" s="30">
        <v>656.72360500000002</v>
      </c>
      <c r="BQ428" s="30">
        <v>838.08560999999997</v>
      </c>
      <c r="BR428" s="30">
        <v>1473.2865730000001</v>
      </c>
      <c r="BS428" s="30"/>
      <c r="BT428" s="31">
        <v>325.38400199999984</v>
      </c>
      <c r="BU428" s="31">
        <v>7.7605589999999998</v>
      </c>
      <c r="BV428" s="31"/>
      <c r="BW428" s="31"/>
      <c r="BX428" s="27">
        <v>179.28130100000001</v>
      </c>
      <c r="BZ428" s="27">
        <v>292.55735299999998</v>
      </c>
      <c r="CB428" s="27">
        <v>98.332277000000005</v>
      </c>
      <c r="CD428" s="27">
        <v>215.35168500000003</v>
      </c>
      <c r="CE428" s="27">
        <v>174.09093300000001</v>
      </c>
      <c r="CF428" s="27">
        <v>144.278807</v>
      </c>
      <c r="CG428" s="27">
        <v>98.332277000000005</v>
      </c>
      <c r="CI428" s="27">
        <v>296.33973700000001</v>
      </c>
      <c r="CJ428" s="27">
        <v>257.13506899999999</v>
      </c>
      <c r="CK428" s="27">
        <v>257.13506899999999</v>
      </c>
      <c r="CL428" s="27">
        <v>179.28130100000001</v>
      </c>
    </row>
    <row r="429" spans="1:90" ht="16.5" customHeight="1" x14ac:dyDescent="0.25">
      <c r="A429" s="50"/>
      <c r="B429" s="27" t="s">
        <v>489</v>
      </c>
      <c r="C429" s="51" t="s">
        <v>79</v>
      </c>
      <c r="D429" s="52" t="s">
        <v>34</v>
      </c>
      <c r="E429" s="53" t="s">
        <v>58</v>
      </c>
      <c r="F429" s="53"/>
      <c r="G429" s="53">
        <v>4.765949</v>
      </c>
      <c r="H429" s="53">
        <v>3.9334190000000002</v>
      </c>
      <c r="I429" s="28" t="s">
        <v>58</v>
      </c>
      <c r="J429" s="47" t="s">
        <v>58</v>
      </c>
      <c r="K429" s="53" t="s">
        <v>58</v>
      </c>
      <c r="L429" s="53" t="s">
        <v>58</v>
      </c>
      <c r="M429" s="53">
        <v>-0.95236899999999991</v>
      </c>
      <c r="N429" s="53">
        <v>-0.26016699999999998</v>
      </c>
      <c r="O429" s="28" t="s">
        <v>58</v>
      </c>
      <c r="P429" s="47" t="s">
        <v>58</v>
      </c>
      <c r="Q429" s="53" t="s">
        <v>58</v>
      </c>
      <c r="R429" s="53" t="s">
        <v>58</v>
      </c>
      <c r="S429" s="53">
        <v>3.9784999999999999</v>
      </c>
      <c r="T429" s="53">
        <v>5.1857069999999998</v>
      </c>
      <c r="U429" s="28" t="s">
        <v>58</v>
      </c>
      <c r="V429" s="29" t="s">
        <v>58</v>
      </c>
      <c r="W429" s="27"/>
      <c r="X429" s="27" t="s">
        <v>81</v>
      </c>
      <c r="Y429" s="27"/>
      <c r="Z429" s="27"/>
      <c r="AA429" s="30">
        <v>3737</v>
      </c>
      <c r="AB429" s="31"/>
      <c r="AC429" s="31">
        <v>6.7225830000000002</v>
      </c>
      <c r="AD429" s="31">
        <v>4.313149000000001</v>
      </c>
      <c r="AE429" s="31">
        <v>4.2281620000000002</v>
      </c>
      <c r="AF429" s="31"/>
      <c r="AG429" s="31">
        <v>6.7225830000000002</v>
      </c>
      <c r="AH429" s="31"/>
      <c r="AI429" s="31">
        <v>4.765949</v>
      </c>
      <c r="AJ429" s="31">
        <v>4.313149000000001</v>
      </c>
      <c r="AK429" s="31">
        <v>4.2281620000000002</v>
      </c>
      <c r="AL429" s="31">
        <v>3.9334190000000002</v>
      </c>
      <c r="AM429" s="31"/>
      <c r="AN429" s="31">
        <v>-0.86126599999999998</v>
      </c>
      <c r="AO429" s="31"/>
      <c r="AP429" s="31">
        <v>-1.0153829999999999</v>
      </c>
      <c r="AQ429" s="31">
        <v>-2.1953560000000003</v>
      </c>
      <c r="AR429" s="31">
        <v>-1.420199</v>
      </c>
      <c r="AS429" s="31">
        <v>-0.304087</v>
      </c>
      <c r="AT429" s="31"/>
      <c r="AU429" s="31">
        <v>-0.769598</v>
      </c>
      <c r="AV429" s="31"/>
      <c r="AW429" s="31">
        <v>-0.95236899999999991</v>
      </c>
      <c r="AX429" s="31">
        <v>-2.130128</v>
      </c>
      <c r="AY429" s="31">
        <v>-1.3671260000000001</v>
      </c>
      <c r="AZ429" s="31">
        <v>-0.26016699999999998</v>
      </c>
      <c r="BA429" s="31"/>
      <c r="BB429" s="31">
        <v>6.8102619999999998</v>
      </c>
      <c r="BC429" s="31"/>
      <c r="BD429" s="31">
        <v>3.9784999999999999</v>
      </c>
      <c r="BE429" s="31">
        <v>2.4042159999999981</v>
      </c>
      <c r="BF429" s="31">
        <v>3.878142</v>
      </c>
      <c r="BG429" s="31">
        <v>5.1857069999999998</v>
      </c>
      <c r="BH429" s="30">
        <v>-3.7691400000000002</v>
      </c>
      <c r="BI429" s="30">
        <v>-2.0577380000000001</v>
      </c>
      <c r="BJ429" s="30">
        <v>-9.4009999999999996E-2</v>
      </c>
      <c r="BK429" s="30">
        <v>-3.7100219999999999</v>
      </c>
      <c r="BL429" s="30">
        <v>-6.7717479999999997</v>
      </c>
      <c r="BM429" s="30"/>
      <c r="BN429" s="30">
        <v>240.52039500000001</v>
      </c>
      <c r="BO429" s="30">
        <v>274.836772</v>
      </c>
      <c r="BP429" s="30">
        <v>283.33523500000001</v>
      </c>
      <c r="BQ429" s="30">
        <v>285.79027600000001</v>
      </c>
      <c r="BR429" s="30">
        <v>289.69672700000001</v>
      </c>
      <c r="BS429" s="30"/>
      <c r="BT429" s="31">
        <v>0.83325600000000044</v>
      </c>
      <c r="BU429" s="31"/>
      <c r="BV429" s="31">
        <v>1.871775</v>
      </c>
      <c r="BW429" s="31">
        <v>1.9272070000000001</v>
      </c>
      <c r="BX429" s="27">
        <v>1.4303960000000007</v>
      </c>
      <c r="BZ429" s="27">
        <v>-4.2668520000000001</v>
      </c>
      <c r="CB429" s="27">
        <v>29.971651999999995</v>
      </c>
      <c r="CD429" s="27">
        <v>15.446565</v>
      </c>
      <c r="CE429" s="27">
        <v>13.09262</v>
      </c>
      <c r="CF429" s="27">
        <v>29.832598000000001</v>
      </c>
      <c r="CG429" s="27">
        <v>29.971651999999995</v>
      </c>
      <c r="CI429" s="27">
        <v>-4.7097899999999999</v>
      </c>
      <c r="CJ429" s="27">
        <v>-3.4797529999999997</v>
      </c>
      <c r="CK429" s="27">
        <v>-3.4797529999999997</v>
      </c>
      <c r="CL429" s="27">
        <v>1.4303960000000007</v>
      </c>
    </row>
    <row r="430" spans="1:90" ht="16.5" customHeight="1" x14ac:dyDescent="0.25">
      <c r="A430" s="50"/>
      <c r="B430" s="27" t="s">
        <v>490</v>
      </c>
      <c r="C430" s="51" t="s">
        <v>79</v>
      </c>
      <c r="D430" s="52" t="s">
        <v>34</v>
      </c>
      <c r="E430" s="53" t="s">
        <v>58</v>
      </c>
      <c r="F430" s="53"/>
      <c r="G430" s="53">
        <v>86.771364000000005</v>
      </c>
      <c r="H430" s="53">
        <v>117.247691</v>
      </c>
      <c r="I430" s="28" t="s">
        <v>58</v>
      </c>
      <c r="J430" s="47" t="s">
        <v>58</v>
      </c>
      <c r="K430" s="53" t="s">
        <v>58</v>
      </c>
      <c r="L430" s="53" t="s">
        <v>58</v>
      </c>
      <c r="M430" s="53">
        <v>54.214902999999993</v>
      </c>
      <c r="N430" s="53">
        <v>60.163197000000004</v>
      </c>
      <c r="O430" s="28" t="s">
        <v>58</v>
      </c>
      <c r="P430" s="47" t="s">
        <v>58</v>
      </c>
      <c r="Q430" s="53" t="s">
        <v>58</v>
      </c>
      <c r="R430" s="53" t="s">
        <v>58</v>
      </c>
      <c r="S430" s="53">
        <v>37.547398000000001</v>
      </c>
      <c r="T430" s="53">
        <v>-119.701791</v>
      </c>
      <c r="U430" s="28" t="s">
        <v>58</v>
      </c>
      <c r="V430" s="29" t="s">
        <v>58</v>
      </c>
      <c r="W430" s="27"/>
      <c r="X430" s="27" t="s">
        <v>81</v>
      </c>
      <c r="Y430" s="27"/>
      <c r="Z430" s="27"/>
      <c r="AA430" s="30">
        <v>15496</v>
      </c>
      <c r="AB430" s="31"/>
      <c r="AC430" s="31">
        <v>186.136144</v>
      </c>
      <c r="AD430" s="31">
        <v>620.086589</v>
      </c>
      <c r="AE430" s="31">
        <v>115.10429999999999</v>
      </c>
      <c r="AF430" s="31"/>
      <c r="AG430" s="31">
        <v>106.724909</v>
      </c>
      <c r="AH430" s="31"/>
      <c r="AI430" s="31">
        <v>67.847949</v>
      </c>
      <c r="AJ430" s="31">
        <v>382.06874399999992</v>
      </c>
      <c r="AK430" s="31">
        <v>99.972936000000004</v>
      </c>
      <c r="AL430" s="31">
        <v>64.322632999999996</v>
      </c>
      <c r="AM430" s="31"/>
      <c r="AN430" s="31">
        <v>88.548275000000004</v>
      </c>
      <c r="AO430" s="31"/>
      <c r="AP430" s="31">
        <v>54.073028999999991</v>
      </c>
      <c r="AQ430" s="31">
        <v>445.25492000000008</v>
      </c>
      <c r="AR430" s="31">
        <v>11.137707000000001</v>
      </c>
      <c r="AS430" s="31">
        <v>60.053783000000003</v>
      </c>
      <c r="AT430" s="31"/>
      <c r="AU430" s="31">
        <v>88.762900999999999</v>
      </c>
      <c r="AV430" s="31"/>
      <c r="AW430" s="31">
        <v>54.214902999999993</v>
      </c>
      <c r="AX430" s="31">
        <v>445.68664100000007</v>
      </c>
      <c r="AY430" s="31">
        <v>11.249188999999992</v>
      </c>
      <c r="AZ430" s="31">
        <v>60.163197000000004</v>
      </c>
      <c r="BA430" s="31"/>
      <c r="BB430" s="31">
        <v>-281.411114</v>
      </c>
      <c r="BC430" s="31"/>
      <c r="BD430" s="31">
        <v>37.547398000000001</v>
      </c>
      <c r="BE430" s="31">
        <v>4029.0008899999998</v>
      </c>
      <c r="BF430" s="31">
        <v>-95.178370999999999</v>
      </c>
      <c r="BG430" s="31">
        <v>-119.701791</v>
      </c>
      <c r="BH430" s="30">
        <v>-870.87726000000009</v>
      </c>
      <c r="BI430" s="30">
        <v>657.387878</v>
      </c>
      <c r="BJ430" s="30">
        <v>560.81859600000007</v>
      </c>
      <c r="BK430" s="30">
        <v>525.34536600000001</v>
      </c>
      <c r="BL430" s="30">
        <v>451.30659900000001</v>
      </c>
      <c r="BM430" s="30"/>
      <c r="BN430" s="30">
        <v>1794.403675</v>
      </c>
      <c r="BO430" s="30">
        <v>3150.4527640000001</v>
      </c>
      <c r="BP430" s="30">
        <v>3105.6166239999998</v>
      </c>
      <c r="BQ430" s="30">
        <v>7564.607739</v>
      </c>
      <c r="BR430" s="30">
        <v>7624.6168889999999</v>
      </c>
      <c r="BS430" s="30"/>
      <c r="BT430" s="31">
        <v>154.8766</v>
      </c>
      <c r="BU430" s="31">
        <v>18.261018000000004</v>
      </c>
      <c r="BV430" s="31">
        <v>1048.001413</v>
      </c>
      <c r="BW430" s="31">
        <v>14.976204999999998</v>
      </c>
      <c r="BX430" s="27">
        <v>179.12543300000002</v>
      </c>
      <c r="BZ430" s="27">
        <v>545.69873100000007</v>
      </c>
      <c r="CB430" s="27">
        <v>399.49279399999995</v>
      </c>
      <c r="CD430" s="27">
        <v>3851.668126</v>
      </c>
      <c r="CE430" s="27">
        <v>3652.4114049999998</v>
      </c>
      <c r="CF430" s="27">
        <v>317.15374899999989</v>
      </c>
      <c r="CG430" s="27">
        <v>399.49279399999995</v>
      </c>
      <c r="CI430" s="27">
        <v>571.31393000000003</v>
      </c>
      <c r="CJ430" s="27">
        <v>172.11360400000001</v>
      </c>
      <c r="CK430" s="27">
        <v>172.11360400000001</v>
      </c>
      <c r="CL430" s="27">
        <v>179.12543300000002</v>
      </c>
    </row>
    <row r="431" spans="1:90" ht="16.5" customHeight="1" x14ac:dyDescent="0.25">
      <c r="A431" s="50"/>
      <c r="B431" s="27" t="s">
        <v>491</v>
      </c>
      <c r="C431" s="51" t="s">
        <v>79</v>
      </c>
      <c r="D431" s="52" t="s">
        <v>34</v>
      </c>
      <c r="E431" s="53" t="s">
        <v>58</v>
      </c>
      <c r="F431" s="53"/>
      <c r="G431" s="53">
        <v>890.943533</v>
      </c>
      <c r="H431" s="53">
        <v>942.98056999999994</v>
      </c>
      <c r="I431" s="28" t="s">
        <v>58</v>
      </c>
      <c r="J431" s="47" t="s">
        <v>58</v>
      </c>
      <c r="K431" s="53" t="s">
        <v>58</v>
      </c>
      <c r="L431" s="53" t="s">
        <v>58</v>
      </c>
      <c r="M431" s="53">
        <v>91.281770999999992</v>
      </c>
      <c r="N431" s="53">
        <v>167.356268</v>
      </c>
      <c r="O431" s="28" t="s">
        <v>58</v>
      </c>
      <c r="P431" s="47" t="s">
        <v>58</v>
      </c>
      <c r="Q431" s="53" t="s">
        <v>58</v>
      </c>
      <c r="R431" s="53" t="s">
        <v>58</v>
      </c>
      <c r="S431" s="53">
        <v>86.328169000000003</v>
      </c>
      <c r="T431" s="53">
        <v>184.81331900000001</v>
      </c>
      <c r="U431" s="28" t="s">
        <v>58</v>
      </c>
      <c r="V431" s="29" t="s">
        <v>58</v>
      </c>
      <c r="W431" s="27"/>
      <c r="X431" s="27" t="s">
        <v>81</v>
      </c>
      <c r="Y431" s="27"/>
      <c r="Z431" s="27"/>
      <c r="AA431" s="30">
        <v>7410.54</v>
      </c>
      <c r="AB431" s="31"/>
      <c r="AC431" s="31">
        <v>1782.72019</v>
      </c>
      <c r="AD431" s="31">
        <v>1068.1156439999995</v>
      </c>
      <c r="AE431" s="31">
        <v>1123.671351</v>
      </c>
      <c r="AF431" s="31"/>
      <c r="AG431" s="31">
        <v>412.25317299999995</v>
      </c>
      <c r="AH431" s="31"/>
      <c r="AI431" s="31">
        <v>196.56647500000003</v>
      </c>
      <c r="AJ431" s="31">
        <v>198.62635200000011</v>
      </c>
      <c r="AK431" s="31">
        <v>231.97841700000001</v>
      </c>
      <c r="AL431" s="31">
        <v>227.82246799999999</v>
      </c>
      <c r="AM431" s="31"/>
      <c r="AN431" s="31">
        <v>279.490993</v>
      </c>
      <c r="AO431" s="31"/>
      <c r="AP431" s="31">
        <v>76.716999999999999</v>
      </c>
      <c r="AQ431" s="31">
        <v>110.72460199999989</v>
      </c>
      <c r="AR431" s="31">
        <v>125.993443</v>
      </c>
      <c r="AS431" s="31">
        <v>157.20214799999999</v>
      </c>
      <c r="AT431" s="31"/>
      <c r="AU431" s="31">
        <v>298.43461400000001</v>
      </c>
      <c r="AV431" s="31"/>
      <c r="AW431" s="31">
        <v>91.281770999999992</v>
      </c>
      <c r="AX431" s="31">
        <v>124.2528049999999</v>
      </c>
      <c r="AY431" s="31">
        <v>134.96854700000006</v>
      </c>
      <c r="AZ431" s="31">
        <v>167.356268</v>
      </c>
      <c r="BA431" s="31"/>
      <c r="BB431" s="31">
        <v>286.78448500000002</v>
      </c>
      <c r="BC431" s="31"/>
      <c r="BD431" s="31">
        <v>86.328169000000003</v>
      </c>
      <c r="BE431" s="31">
        <v>220.49686000000003</v>
      </c>
      <c r="BF431" s="31">
        <v>115.839592</v>
      </c>
      <c r="BG431" s="31">
        <v>184.81331900000001</v>
      </c>
      <c r="BH431" s="30"/>
      <c r="BI431" s="30">
        <v>-78.34560799999997</v>
      </c>
      <c r="BJ431" s="30">
        <v>-70.667169000000058</v>
      </c>
      <c r="BK431" s="30">
        <v>-177.85708899999997</v>
      </c>
      <c r="BL431" s="30">
        <v>-95.336595999999986</v>
      </c>
      <c r="BM431" s="30"/>
      <c r="BN431" s="30"/>
      <c r="BO431" s="30">
        <v>1347.577661</v>
      </c>
      <c r="BP431" s="30">
        <v>1349.814854</v>
      </c>
      <c r="BQ431" s="30">
        <v>1578.2185099999999</v>
      </c>
      <c r="BR431" s="30">
        <v>1665.0584670000001</v>
      </c>
      <c r="BS431" s="30"/>
      <c r="BT431" s="31">
        <v>821.89049299999988</v>
      </c>
      <c r="BU431" s="31">
        <v>122.486769</v>
      </c>
      <c r="BV431" s="31"/>
      <c r="BW431" s="31"/>
      <c r="BX431" s="27">
        <v>564.88514599999996</v>
      </c>
      <c r="BZ431" s="27">
        <v>557.65596599999992</v>
      </c>
      <c r="CB431" s="27">
        <v>424.33255399999996</v>
      </c>
      <c r="CD431" s="27">
        <v>607.47793999999999</v>
      </c>
      <c r="CE431" s="27">
        <v>623.12093700000003</v>
      </c>
      <c r="CF431" s="27">
        <v>442.59329600000001</v>
      </c>
      <c r="CG431" s="27">
        <v>424.33255399999996</v>
      </c>
      <c r="CI431" s="27">
        <v>517.85939099999996</v>
      </c>
      <c r="CJ431" s="27">
        <v>577.36692400000015</v>
      </c>
      <c r="CK431" s="27">
        <v>577.36692400000015</v>
      </c>
      <c r="CL431" s="27">
        <v>564.88514599999996</v>
      </c>
    </row>
    <row r="432" spans="1:90" ht="16.5" customHeight="1" x14ac:dyDescent="0.25">
      <c r="A432" s="50"/>
      <c r="B432" s="27" t="s">
        <v>117</v>
      </c>
      <c r="C432" s="51">
        <v>0</v>
      </c>
      <c r="D432" s="52" t="s">
        <v>34</v>
      </c>
      <c r="E432" s="53" t="s">
        <v>58</v>
      </c>
      <c r="F432" s="53"/>
      <c r="G432" s="53">
        <v>295.29949900000003</v>
      </c>
      <c r="H432" s="53">
        <v>190.647426</v>
      </c>
      <c r="I432" s="28" t="s">
        <v>58</v>
      </c>
      <c r="J432" s="47" t="s">
        <v>58</v>
      </c>
      <c r="K432" s="53" t="s">
        <v>58</v>
      </c>
      <c r="L432" s="53" t="s">
        <v>58</v>
      </c>
      <c r="M432" s="53">
        <v>61.023626</v>
      </c>
      <c r="N432" s="53">
        <v>69.658104000000009</v>
      </c>
      <c r="O432" s="28" t="s">
        <v>58</v>
      </c>
      <c r="P432" s="47" t="s">
        <v>58</v>
      </c>
      <c r="Q432" s="53" t="s">
        <v>58</v>
      </c>
      <c r="R432" s="53" t="s">
        <v>58</v>
      </c>
      <c r="S432" s="53">
        <v>14.471792000000001</v>
      </c>
      <c r="T432" s="53">
        <v>39.144322000000003</v>
      </c>
      <c r="U432" s="28" t="s">
        <v>58</v>
      </c>
      <c r="V432" s="29" t="s">
        <v>58</v>
      </c>
      <c r="W432" s="27"/>
      <c r="X432" s="27" t="s">
        <v>81</v>
      </c>
      <c r="Y432" s="27"/>
      <c r="Z432" s="27"/>
      <c r="AA432" s="30">
        <v>4054.4</v>
      </c>
      <c r="AB432" s="31"/>
      <c r="AC432" s="31">
        <v>323.205106</v>
      </c>
      <c r="AD432" s="31">
        <v>312.82370399999991</v>
      </c>
      <c r="AE432" s="31">
        <v>303.998491</v>
      </c>
      <c r="AF432" s="31"/>
      <c r="AG432" s="31">
        <v>197.68802400000004</v>
      </c>
      <c r="AH432" s="31"/>
      <c r="AI432" s="31">
        <v>162.18814499999999</v>
      </c>
      <c r="AJ432" s="31">
        <v>186.10067299999997</v>
      </c>
      <c r="AK432" s="31">
        <v>192.31417099999999</v>
      </c>
      <c r="AL432" s="31">
        <v>121.783873</v>
      </c>
      <c r="AM432" s="31"/>
      <c r="AN432" s="31">
        <v>65.301837000000006</v>
      </c>
      <c r="AO432" s="31"/>
      <c r="AP432" s="31">
        <v>31.294066000000001</v>
      </c>
      <c r="AQ432" s="31">
        <v>71.870573000000007</v>
      </c>
      <c r="AR432" s="31">
        <v>87.847128999999995</v>
      </c>
      <c r="AS432" s="31">
        <v>51.575481000000003</v>
      </c>
      <c r="AT432" s="31"/>
      <c r="AU432" s="31">
        <v>96.857937000000007</v>
      </c>
      <c r="AV432" s="31"/>
      <c r="AW432" s="31">
        <v>61.023626</v>
      </c>
      <c r="AX432" s="31">
        <v>97.319327000000015</v>
      </c>
      <c r="AY432" s="31">
        <v>108.75814299999999</v>
      </c>
      <c r="AZ432" s="31">
        <v>69.658104000000009</v>
      </c>
      <c r="BA432" s="31"/>
      <c r="BB432" s="31">
        <v>42.450400999999999</v>
      </c>
      <c r="BC432" s="31"/>
      <c r="BD432" s="31">
        <v>14.471792000000001</v>
      </c>
      <c r="BE432" s="31">
        <v>52.658440000000013</v>
      </c>
      <c r="BF432" s="31">
        <v>74.062253999999996</v>
      </c>
      <c r="BG432" s="31">
        <v>39.144322000000003</v>
      </c>
      <c r="BH432" s="30"/>
      <c r="BI432" s="30">
        <v>99.482224000000016</v>
      </c>
      <c r="BJ432" s="30">
        <v>99.537888000000009</v>
      </c>
      <c r="BK432" s="30">
        <v>64.523920999999987</v>
      </c>
      <c r="BL432" s="30">
        <v>150.93781900000002</v>
      </c>
      <c r="BM432" s="30"/>
      <c r="BN432" s="30"/>
      <c r="BO432" s="30">
        <v>203.014464</v>
      </c>
      <c r="BP432" s="30">
        <v>276.725032</v>
      </c>
      <c r="BQ432" s="30">
        <v>329.80939100000001</v>
      </c>
      <c r="BR432" s="30">
        <v>344.25724600000001</v>
      </c>
      <c r="BS432" s="30"/>
      <c r="BT432" s="31">
        <v>121.11736400000001</v>
      </c>
      <c r="BU432" s="31">
        <v>45.111376</v>
      </c>
      <c r="BV432" s="31"/>
      <c r="BW432" s="31"/>
      <c r="BX432" s="27">
        <v>177.511405</v>
      </c>
      <c r="BZ432" s="27">
        <v>302.935407</v>
      </c>
      <c r="CB432" s="27">
        <v>76.438061000000005</v>
      </c>
      <c r="CD432" s="27">
        <v>180.33680799999999</v>
      </c>
      <c r="CE432" s="27">
        <v>169.17109500000001</v>
      </c>
      <c r="CF432" s="27">
        <v>129.15272499999998</v>
      </c>
      <c r="CG432" s="27">
        <v>76.438061000000005</v>
      </c>
      <c r="CI432" s="27">
        <v>336.75919999999996</v>
      </c>
      <c r="CJ432" s="27">
        <v>241.15817200000001</v>
      </c>
      <c r="CK432" s="27">
        <v>241.15817200000001</v>
      </c>
      <c r="CL432" s="27">
        <v>177.511405</v>
      </c>
    </row>
    <row r="433" spans="1:90" ht="16.5" customHeight="1" x14ac:dyDescent="0.25">
      <c r="A433" s="50"/>
      <c r="B433" s="27" t="s">
        <v>493</v>
      </c>
      <c r="C433" s="51" t="s">
        <v>79</v>
      </c>
      <c r="D433" s="52" t="s">
        <v>34</v>
      </c>
      <c r="E433" s="53" t="s">
        <v>58</v>
      </c>
      <c r="F433" s="53"/>
      <c r="G433" s="53">
        <v>3.9496999999999997E-2</v>
      </c>
      <c r="H433" s="53">
        <v>2.9463E-2</v>
      </c>
      <c r="I433" s="28" t="s">
        <v>58</v>
      </c>
      <c r="J433" s="47" t="s">
        <v>58</v>
      </c>
      <c r="K433" s="53" t="s">
        <v>58</v>
      </c>
      <c r="L433" s="53" t="s">
        <v>58</v>
      </c>
      <c r="M433" s="53">
        <v>-2.083663</v>
      </c>
      <c r="N433" s="53">
        <v>-4.0919699999999999</v>
      </c>
      <c r="O433" s="28" t="s">
        <v>58</v>
      </c>
      <c r="P433" s="47" t="s">
        <v>58</v>
      </c>
      <c r="Q433" s="53" t="s">
        <v>58</v>
      </c>
      <c r="R433" s="53" t="s">
        <v>58</v>
      </c>
      <c r="S433" s="53">
        <v>3.3352529999999998</v>
      </c>
      <c r="T433" s="53">
        <v>1.144225</v>
      </c>
      <c r="U433" s="28" t="s">
        <v>58</v>
      </c>
      <c r="V433" s="29" t="s">
        <v>58</v>
      </c>
      <c r="W433" s="27"/>
      <c r="X433" s="27" t="s">
        <v>81</v>
      </c>
      <c r="Y433" s="27"/>
      <c r="Z433" s="27"/>
      <c r="AA433" s="30">
        <v>466.44</v>
      </c>
      <c r="AB433" s="31"/>
      <c r="AC433" s="31">
        <v>4.7425000000000002E-2</v>
      </c>
      <c r="AD433" s="31">
        <v>87.467373000000009</v>
      </c>
      <c r="AE433" s="31">
        <v>7.3996999999999993E-2</v>
      </c>
      <c r="AF433" s="31"/>
      <c r="AG433" s="31">
        <v>-3.1993290000000001</v>
      </c>
      <c r="AH433" s="31"/>
      <c r="AI433" s="31">
        <v>3.9496999999999997E-2</v>
      </c>
      <c r="AJ433" s="31">
        <v>54.065654000000009</v>
      </c>
      <c r="AK433" s="31">
        <v>0.175452</v>
      </c>
      <c r="AL433" s="31">
        <v>-3.1499459999999999</v>
      </c>
      <c r="AM433" s="31"/>
      <c r="AN433" s="31">
        <v>-5.2290010000000002</v>
      </c>
      <c r="AO433" s="31"/>
      <c r="AP433" s="31">
        <v>-2.198013</v>
      </c>
      <c r="AQ433" s="31">
        <v>49.736011000000005</v>
      </c>
      <c r="AR433" s="31">
        <v>-1.688485</v>
      </c>
      <c r="AS433" s="31">
        <v>-4.1804100000000002</v>
      </c>
      <c r="AT433" s="31"/>
      <c r="AU433" s="31">
        <v>-5.0871570000000004</v>
      </c>
      <c r="AV433" s="31"/>
      <c r="AW433" s="31">
        <v>-2.083663</v>
      </c>
      <c r="AX433" s="31">
        <v>49.907217000000003</v>
      </c>
      <c r="AY433" s="31">
        <v>-1.597262</v>
      </c>
      <c r="AZ433" s="31">
        <v>-4.0919699999999999</v>
      </c>
      <c r="BA433" s="31"/>
      <c r="BB433" s="31">
        <v>4.1236309999999996</v>
      </c>
      <c r="BC433" s="31"/>
      <c r="BD433" s="31">
        <v>3.3352529999999998</v>
      </c>
      <c r="BE433" s="31">
        <v>51.074439000000005</v>
      </c>
      <c r="BF433" s="31">
        <v>0.64410299999999998</v>
      </c>
      <c r="BG433" s="31">
        <v>1.144225</v>
      </c>
      <c r="BH433" s="30">
        <v>10.014056999999999</v>
      </c>
      <c r="BI433" s="30">
        <v>-30.315544000000003</v>
      </c>
      <c r="BJ433" s="30">
        <v>-26.727889000000001</v>
      </c>
      <c r="BK433" s="30">
        <v>-116.963308</v>
      </c>
      <c r="BL433" s="30">
        <v>-128.11092199999999</v>
      </c>
      <c r="BM433" s="30"/>
      <c r="BN433" s="30">
        <v>50.017721999999999</v>
      </c>
      <c r="BO433" s="30">
        <v>82.543319999999994</v>
      </c>
      <c r="BP433" s="30">
        <v>83.187422999999995</v>
      </c>
      <c r="BQ433" s="30">
        <v>134.26186200000001</v>
      </c>
      <c r="BR433" s="30">
        <v>137.597115</v>
      </c>
      <c r="BS433" s="30"/>
      <c r="BT433" s="31">
        <v>2.5480000000001723E-2</v>
      </c>
      <c r="BU433" s="31">
        <v>6.5499890000000001</v>
      </c>
      <c r="BV433" s="31">
        <v>0.25323600000000002</v>
      </c>
      <c r="BW433" s="31"/>
      <c r="BX433" s="27">
        <v>4.8788809999999989</v>
      </c>
      <c r="BZ433" s="27">
        <v>43.222798000000004</v>
      </c>
      <c r="CB433" s="27">
        <v>33.680273</v>
      </c>
      <c r="CD433" s="27">
        <v>56.198020000000007</v>
      </c>
      <c r="CE433" s="27">
        <v>55.842173000000003</v>
      </c>
      <c r="CF433" s="27">
        <v>27.490247</v>
      </c>
      <c r="CG433" s="27">
        <v>33.680273</v>
      </c>
      <c r="CI433" s="27">
        <v>42.134321999999997</v>
      </c>
      <c r="CJ433" s="27">
        <v>-3.2683700000000004</v>
      </c>
      <c r="CK433" s="27">
        <v>-3.2683700000000004</v>
      </c>
      <c r="CL433" s="27">
        <v>4.8788809999999989</v>
      </c>
    </row>
    <row r="434" spans="1:90" ht="16.5" customHeight="1" x14ac:dyDescent="0.25">
      <c r="A434" s="50"/>
      <c r="B434" s="27" t="s">
        <v>494</v>
      </c>
      <c r="C434" s="51" t="s">
        <v>79</v>
      </c>
      <c r="D434" s="52" t="s">
        <v>34</v>
      </c>
      <c r="E434" s="53" t="s">
        <v>58</v>
      </c>
      <c r="F434" s="53"/>
      <c r="G434" s="53">
        <v>2.7093259999999999</v>
      </c>
      <c r="H434" s="53">
        <v>6.0651390000000003</v>
      </c>
      <c r="I434" s="28" t="s">
        <v>58</v>
      </c>
      <c r="J434" s="47" t="s">
        <v>58</v>
      </c>
      <c r="K434" s="53" t="s">
        <v>58</v>
      </c>
      <c r="L434" s="53" t="s">
        <v>58</v>
      </c>
      <c r="M434" s="53">
        <v>-6.2279220000000013</v>
      </c>
      <c r="N434" s="53">
        <v>-4.4636409999999991</v>
      </c>
      <c r="O434" s="28" t="s">
        <v>58</v>
      </c>
      <c r="P434" s="47" t="s">
        <v>58</v>
      </c>
      <c r="Q434" s="53" t="s">
        <v>58</v>
      </c>
      <c r="R434" s="53" t="s">
        <v>58</v>
      </c>
      <c r="S434" s="53">
        <v>-24.003271000000002</v>
      </c>
      <c r="T434" s="53">
        <v>-44.712938999999999</v>
      </c>
      <c r="U434" s="28" t="s">
        <v>58</v>
      </c>
      <c r="V434" s="29" t="s">
        <v>58</v>
      </c>
      <c r="W434" s="27"/>
      <c r="X434" s="27" t="s">
        <v>81</v>
      </c>
      <c r="Y434" s="27"/>
      <c r="Z434" s="27"/>
      <c r="AA434" s="30">
        <v>1131</v>
      </c>
      <c r="AB434" s="31"/>
      <c r="AC434" s="31">
        <v>8.110716</v>
      </c>
      <c r="AD434" s="31">
        <v>4.2968070000000012</v>
      </c>
      <c r="AE434" s="31">
        <v>34.728496999999997</v>
      </c>
      <c r="AF434" s="31"/>
      <c r="AG434" s="31">
        <v>-0.22300400000000001</v>
      </c>
      <c r="AH434" s="31"/>
      <c r="AI434" s="31">
        <v>1.1296489999999999</v>
      </c>
      <c r="AJ434" s="31">
        <v>2.1848840000000003</v>
      </c>
      <c r="AK434" s="31">
        <v>16.591301000000001</v>
      </c>
      <c r="AL434" s="31">
        <v>-2.403667</v>
      </c>
      <c r="AM434" s="31"/>
      <c r="AN434" s="31">
        <v>-8.5739769999999993</v>
      </c>
      <c r="AO434" s="31"/>
      <c r="AP434" s="31">
        <v>-9.2017570000000006</v>
      </c>
      <c r="AQ434" s="31">
        <v>-6.0290269999999992</v>
      </c>
      <c r="AR434" s="31">
        <v>12.011231</v>
      </c>
      <c r="AS434" s="31">
        <v>-5.8510400000000002</v>
      </c>
      <c r="AT434" s="31"/>
      <c r="AU434" s="31">
        <v>-5.6824559999999993</v>
      </c>
      <c r="AV434" s="31"/>
      <c r="AW434" s="31">
        <v>-6.2279220000000013</v>
      </c>
      <c r="AX434" s="31">
        <v>-4.7629409999999988</v>
      </c>
      <c r="AY434" s="31">
        <v>13.356726999999999</v>
      </c>
      <c r="AZ434" s="31">
        <v>-4.4636409999999991</v>
      </c>
      <c r="BA434" s="31"/>
      <c r="BB434" s="31">
        <v>77.493166000000002</v>
      </c>
      <c r="BC434" s="31"/>
      <c r="BD434" s="31">
        <v>-24.003271000000002</v>
      </c>
      <c r="BE434" s="31">
        <v>374.71363600000001</v>
      </c>
      <c r="BF434" s="31">
        <v>-16.855045</v>
      </c>
      <c r="BG434" s="31">
        <v>-44.712938999999999</v>
      </c>
      <c r="BH434" s="30">
        <v>313.95962200000002</v>
      </c>
      <c r="BI434" s="30">
        <v>164.79783499999996</v>
      </c>
      <c r="BJ434" s="30">
        <v>218.01527300000001</v>
      </c>
      <c r="BK434" s="30">
        <v>236.33286400000003</v>
      </c>
      <c r="BL434" s="30">
        <v>261.37367400000005</v>
      </c>
      <c r="BM434" s="30"/>
      <c r="BN434" s="30">
        <v>801.90437999999995</v>
      </c>
      <c r="BO434" s="30">
        <v>1251.9777759999999</v>
      </c>
      <c r="BP434" s="30">
        <v>1235.0082890000001</v>
      </c>
      <c r="BQ434" s="30">
        <v>2207.1181539999998</v>
      </c>
      <c r="BR434" s="30">
        <v>2183.0725699999998</v>
      </c>
      <c r="BS434" s="30"/>
      <c r="BT434" s="31">
        <v>1.8388629999999999</v>
      </c>
      <c r="BU434" s="31">
        <v>8.6227729999999987</v>
      </c>
      <c r="BV434" s="31">
        <v>-1.4346210000000008</v>
      </c>
      <c r="BW434" s="31">
        <v>7.7442289999999998</v>
      </c>
      <c r="BX434" s="27">
        <v>3.1863489999999999</v>
      </c>
      <c r="BZ434" s="27">
        <v>2.9113300000000004</v>
      </c>
      <c r="CB434" s="27">
        <v>53.641859999999994</v>
      </c>
      <c r="CD434" s="27">
        <v>289.14238100000006</v>
      </c>
      <c r="CE434" s="27">
        <v>435.35175700000002</v>
      </c>
      <c r="CF434" s="27">
        <v>40.222741999999997</v>
      </c>
      <c r="CG434" s="27">
        <v>53.641859999999994</v>
      </c>
      <c r="CI434" s="27">
        <v>-2.0977769999999998</v>
      </c>
      <c r="CJ434" s="27">
        <v>7.9203029999999996</v>
      </c>
      <c r="CK434" s="27">
        <v>7.9203029999999996</v>
      </c>
      <c r="CL434" s="27">
        <v>3.1863489999999999</v>
      </c>
    </row>
    <row r="435" spans="1:90" ht="16.5" customHeight="1" x14ac:dyDescent="0.25">
      <c r="A435" s="50"/>
      <c r="B435" s="27" t="s">
        <v>495</v>
      </c>
      <c r="C435" s="51" t="s">
        <v>79</v>
      </c>
      <c r="D435" s="52" t="s">
        <v>34</v>
      </c>
      <c r="E435" s="53" t="s">
        <v>58</v>
      </c>
      <c r="F435" s="53"/>
      <c r="G435" s="53">
        <v>322.666585</v>
      </c>
      <c r="H435" s="53">
        <v>380.79465200000004</v>
      </c>
      <c r="I435" s="28" t="s">
        <v>58</v>
      </c>
      <c r="J435" s="47" t="s">
        <v>58</v>
      </c>
      <c r="K435" s="53" t="s">
        <v>58</v>
      </c>
      <c r="L435" s="53" t="s">
        <v>58</v>
      </c>
      <c r="M435" s="53">
        <v>17.979839999999999</v>
      </c>
      <c r="N435" s="53">
        <v>6.3975559999999989</v>
      </c>
      <c r="O435" s="28" t="s">
        <v>58</v>
      </c>
      <c r="P435" s="47" t="s">
        <v>58</v>
      </c>
      <c r="Q435" s="53" t="s">
        <v>58</v>
      </c>
      <c r="R435" s="53" t="s">
        <v>58</v>
      </c>
      <c r="S435" s="53">
        <v>21.517303999999999</v>
      </c>
      <c r="T435" s="53">
        <v>5.0003529999999969</v>
      </c>
      <c r="U435" s="28" t="s">
        <v>58</v>
      </c>
      <c r="V435" s="29" t="s">
        <v>58</v>
      </c>
      <c r="W435" s="27"/>
      <c r="X435" s="27" t="s">
        <v>81</v>
      </c>
      <c r="Y435" s="27"/>
      <c r="Z435" s="27"/>
      <c r="AA435" s="30">
        <v>1417.5</v>
      </c>
      <c r="AB435" s="31"/>
      <c r="AC435" s="31">
        <v>597.777738</v>
      </c>
      <c r="AD435" s="31">
        <v>401.96339900000009</v>
      </c>
      <c r="AE435" s="31">
        <v>367.19882199999995</v>
      </c>
      <c r="AF435" s="31"/>
      <c r="AG435" s="31">
        <v>42.694581999999997</v>
      </c>
      <c r="AH435" s="31"/>
      <c r="AI435" s="31">
        <v>54.443022999999997</v>
      </c>
      <c r="AJ435" s="31">
        <v>33.861076999999995</v>
      </c>
      <c r="AK435" s="31">
        <v>29.326675000000009</v>
      </c>
      <c r="AL435" s="31">
        <v>15.140219999999992</v>
      </c>
      <c r="AM435" s="31"/>
      <c r="AN435" s="31">
        <v>18.651823</v>
      </c>
      <c r="AO435" s="31"/>
      <c r="AP435" s="31">
        <v>16.175784</v>
      </c>
      <c r="AQ435" s="31">
        <v>-4.4699369999999998</v>
      </c>
      <c r="AR435" s="31">
        <v>-3.028098</v>
      </c>
      <c r="AS435" s="31">
        <v>5.5115109999999987</v>
      </c>
      <c r="AT435" s="31"/>
      <c r="AU435" s="31">
        <v>20.434889000000002</v>
      </c>
      <c r="AV435" s="31"/>
      <c r="AW435" s="31">
        <v>17.979839999999999</v>
      </c>
      <c r="AX435" s="31">
        <v>-1.9880920000000004</v>
      </c>
      <c r="AY435" s="31">
        <v>-1.7710519999999998</v>
      </c>
      <c r="AZ435" s="31">
        <v>6.3975559999999989</v>
      </c>
      <c r="BA435" s="31"/>
      <c r="BB435" s="31">
        <v>37.170178</v>
      </c>
      <c r="BC435" s="31"/>
      <c r="BD435" s="31">
        <v>21.517303999999999</v>
      </c>
      <c r="BE435" s="31">
        <v>25.452321000000005</v>
      </c>
      <c r="BF435" s="31">
        <v>3.6425720000000013</v>
      </c>
      <c r="BG435" s="31">
        <v>5.0003529999999969</v>
      </c>
      <c r="BH435" s="30">
        <v>-36.287243000000004</v>
      </c>
      <c r="BI435" s="30">
        <v>-47.867755999999986</v>
      </c>
      <c r="BJ435" s="30">
        <v>-362.48924799999998</v>
      </c>
      <c r="BK435" s="30">
        <v>-135.184753</v>
      </c>
      <c r="BL435" s="30">
        <v>-158.41833299999996</v>
      </c>
      <c r="BM435" s="30"/>
      <c r="BN435" s="30">
        <v>61.173158999999998</v>
      </c>
      <c r="BO435" s="30">
        <v>128.83121</v>
      </c>
      <c r="BP435" s="30">
        <v>131.523661</v>
      </c>
      <c r="BQ435" s="30">
        <v>306.63020999999998</v>
      </c>
      <c r="BR435" s="30">
        <v>328.06671699999998</v>
      </c>
      <c r="BS435" s="30"/>
      <c r="BT435" s="31">
        <v>410.80537500000014</v>
      </c>
      <c r="BU435" s="31">
        <v>2.0437579999999995</v>
      </c>
      <c r="BV435" s="31">
        <v>0.69893400000000061</v>
      </c>
      <c r="BW435" s="31">
        <v>4.1462600000000007</v>
      </c>
      <c r="BX435" s="27">
        <v>42.985861</v>
      </c>
      <c r="BZ435" s="27">
        <v>16.675744999999999</v>
      </c>
      <c r="CB435" s="27">
        <v>66.592038000000002</v>
      </c>
      <c r="CD435" s="27">
        <v>55.612549999999999</v>
      </c>
      <c r="CE435" s="27">
        <v>66.265071000000006</v>
      </c>
      <c r="CF435" s="27">
        <v>69.696871000000002</v>
      </c>
      <c r="CG435" s="27">
        <v>66.592038000000002</v>
      </c>
      <c r="CI435" s="27">
        <v>20.618251999999998</v>
      </c>
      <c r="CJ435" s="27">
        <v>39.171050999999999</v>
      </c>
      <c r="CK435" s="27">
        <v>39.171050999999999</v>
      </c>
      <c r="CL435" s="27">
        <v>42.985861</v>
      </c>
    </row>
    <row r="436" spans="1:90" ht="16.5" customHeight="1" x14ac:dyDescent="0.25">
      <c r="A436" s="50"/>
      <c r="B436" s="27" t="s">
        <v>496</v>
      </c>
      <c r="C436" s="51" t="s">
        <v>79</v>
      </c>
      <c r="D436" s="52" t="s">
        <v>34</v>
      </c>
      <c r="E436" s="53" t="s">
        <v>58</v>
      </c>
      <c r="F436" s="53"/>
      <c r="G436" s="53">
        <v>4.4771939999999999</v>
      </c>
      <c r="H436" s="53">
        <v>6.8701290000000004</v>
      </c>
      <c r="I436" s="28" t="s">
        <v>58</v>
      </c>
      <c r="J436" s="47" t="s">
        <v>58</v>
      </c>
      <c r="K436" s="53" t="s">
        <v>58</v>
      </c>
      <c r="L436" s="53" t="s">
        <v>58</v>
      </c>
      <c r="M436" s="53">
        <v>-6.1266239999999996</v>
      </c>
      <c r="N436" s="53">
        <v>0.22182999999999992</v>
      </c>
      <c r="O436" s="28" t="s">
        <v>58</v>
      </c>
      <c r="P436" s="47" t="s">
        <v>58</v>
      </c>
      <c r="Q436" s="53" t="s">
        <v>58</v>
      </c>
      <c r="R436" s="53" t="s">
        <v>58</v>
      </c>
      <c r="S436" s="53">
        <v>-7.1405560000000001</v>
      </c>
      <c r="T436" s="53">
        <v>-1.739447</v>
      </c>
      <c r="U436" s="28" t="s">
        <v>58</v>
      </c>
      <c r="V436" s="29" t="s">
        <v>58</v>
      </c>
      <c r="W436" s="27"/>
      <c r="X436" s="27" t="s">
        <v>81</v>
      </c>
      <c r="Y436" s="27"/>
      <c r="Z436" s="27"/>
      <c r="AA436" s="30">
        <v>480.82742330000002</v>
      </c>
      <c r="AB436" s="31"/>
      <c r="AC436" s="31">
        <v>9.7353059999999996</v>
      </c>
      <c r="AD436" s="31">
        <v>7.2444570000000006</v>
      </c>
      <c r="AE436" s="31">
        <v>8.1246299999999998</v>
      </c>
      <c r="AF436" s="31"/>
      <c r="AG436" s="31">
        <v>1.3423700000000001</v>
      </c>
      <c r="AH436" s="31"/>
      <c r="AI436" s="31">
        <v>-1.365348</v>
      </c>
      <c r="AJ436" s="31">
        <v>0.46204299999999998</v>
      </c>
      <c r="AK436" s="31">
        <v>-0.64288900000000004</v>
      </c>
      <c r="AL436" s="31">
        <v>2.0609329999999999</v>
      </c>
      <c r="AM436" s="31"/>
      <c r="AN436" s="31">
        <v>-1.8399890000000001</v>
      </c>
      <c r="AO436" s="31"/>
      <c r="AP436" s="31">
        <v>-6.466405</v>
      </c>
      <c r="AQ436" s="31">
        <v>-2.7262580000000005</v>
      </c>
      <c r="AR436" s="31">
        <v>-2.6214780000000002</v>
      </c>
      <c r="AS436" s="31">
        <v>6.4404000000000003E-2</v>
      </c>
      <c r="AT436" s="31"/>
      <c r="AU436" s="31">
        <v>-1.5366220000000002</v>
      </c>
      <c r="AV436" s="31"/>
      <c r="AW436" s="31">
        <v>-6.1266239999999996</v>
      </c>
      <c r="AX436" s="31">
        <v>-2.4443980000000005</v>
      </c>
      <c r="AY436" s="31">
        <v>-2.3519289999999997</v>
      </c>
      <c r="AZ436" s="31">
        <v>0.22182999999999992</v>
      </c>
      <c r="BA436" s="31"/>
      <c r="BB436" s="31">
        <v>-2.6836169999999999</v>
      </c>
      <c r="BC436" s="31"/>
      <c r="BD436" s="31">
        <v>-7.1405560000000001</v>
      </c>
      <c r="BE436" s="31">
        <v>-3.414594000000001</v>
      </c>
      <c r="BF436" s="31">
        <v>-3.1831640000000001</v>
      </c>
      <c r="BG436" s="31">
        <v>-1.739447</v>
      </c>
      <c r="BH436" s="30">
        <v>-9.5838000000000034E-2</v>
      </c>
      <c r="BI436" s="30">
        <v>3.1330470000000004</v>
      </c>
      <c r="BJ436" s="30">
        <v>5.0338759999999994</v>
      </c>
      <c r="BK436" s="30">
        <v>8.7964639999999985</v>
      </c>
      <c r="BL436" s="30">
        <v>7.8935289999999991</v>
      </c>
      <c r="BM436" s="30"/>
      <c r="BN436" s="30">
        <v>0.173902</v>
      </c>
      <c r="BO436" s="30">
        <v>8.4967419999999994</v>
      </c>
      <c r="BP436" s="30">
        <v>5.2472839999999996</v>
      </c>
      <c r="BQ436" s="30">
        <v>1.844319</v>
      </c>
      <c r="BR436" s="30">
        <v>1.5155670000000001</v>
      </c>
      <c r="BS436" s="30"/>
      <c r="BT436" s="31">
        <v>1.5508139999999999</v>
      </c>
      <c r="BU436" s="31">
        <v>-2.408004</v>
      </c>
      <c r="BV436" s="31">
        <v>-6.1929999999999485E-3</v>
      </c>
      <c r="BW436" s="31">
        <v>-2.2720619999999996</v>
      </c>
      <c r="BX436" s="27">
        <v>-5.7567979999999999</v>
      </c>
      <c r="BZ436" s="27">
        <v>-6.3329490000000002</v>
      </c>
      <c r="CB436" s="27">
        <v>-7.6598760000000006</v>
      </c>
      <c r="CD436" s="27">
        <v>-15.477761000000001</v>
      </c>
      <c r="CE436" s="27">
        <v>-9.2813750000000006</v>
      </c>
      <c r="CF436" s="27">
        <v>-7.875729999999999</v>
      </c>
      <c r="CG436" s="27">
        <v>-7.6598760000000006</v>
      </c>
      <c r="CI436" s="27">
        <v>-10.701121000000001</v>
      </c>
      <c r="CJ436" s="27">
        <v>-5.7007229999999991</v>
      </c>
      <c r="CK436" s="27">
        <v>-5.7007229999999991</v>
      </c>
      <c r="CL436" s="27">
        <v>-5.7567979999999999</v>
      </c>
    </row>
    <row r="437" spans="1:90" ht="16.5" customHeight="1" x14ac:dyDescent="0.25">
      <c r="A437" s="50"/>
      <c r="B437" s="27" t="s">
        <v>497</v>
      </c>
      <c r="C437" s="51" t="s">
        <v>79</v>
      </c>
      <c r="D437" s="52" t="s">
        <v>34</v>
      </c>
      <c r="E437" s="53">
        <v>0</v>
      </c>
      <c r="F437" s="53"/>
      <c r="G437" s="53">
        <v>704.20408799999996</v>
      </c>
      <c r="H437" s="53">
        <v>515.824073</v>
      </c>
      <c r="I437" s="28" t="s">
        <v>58</v>
      </c>
      <c r="J437" s="47" t="s">
        <v>58</v>
      </c>
      <c r="K437" s="53">
        <v>0</v>
      </c>
      <c r="L437" s="53" t="s">
        <v>58</v>
      </c>
      <c r="M437" s="53">
        <v>133.34858799999998</v>
      </c>
      <c r="N437" s="53">
        <v>107.42408</v>
      </c>
      <c r="O437" s="28" t="s">
        <v>58</v>
      </c>
      <c r="P437" s="47" t="s">
        <v>58</v>
      </c>
      <c r="Q437" s="53">
        <v>0</v>
      </c>
      <c r="R437" s="53" t="s">
        <v>58</v>
      </c>
      <c r="S437" s="53">
        <v>63.641060000000003</v>
      </c>
      <c r="T437" s="53">
        <v>162.119674</v>
      </c>
      <c r="U437" s="28" t="s">
        <v>58</v>
      </c>
      <c r="V437" s="29" t="s">
        <v>58</v>
      </c>
      <c r="W437" s="27"/>
      <c r="X437" s="27" t="s">
        <v>81</v>
      </c>
      <c r="Y437" s="27"/>
      <c r="Z437" s="27"/>
      <c r="AA437" s="30">
        <v>7656</v>
      </c>
      <c r="AB437" s="31"/>
      <c r="AC437" s="31">
        <v>877.73453800000016</v>
      </c>
      <c r="AD437" s="31">
        <v>750.97491100000002</v>
      </c>
      <c r="AE437" s="31">
        <v>767.72499900000003</v>
      </c>
      <c r="AF437" s="31"/>
      <c r="AG437" s="31">
        <v>285.09893299999999</v>
      </c>
      <c r="AH437" s="31"/>
      <c r="AI437" s="31">
        <v>200.723186</v>
      </c>
      <c r="AJ437" s="31">
        <v>249.87005099999999</v>
      </c>
      <c r="AK437" s="31">
        <v>260.037623</v>
      </c>
      <c r="AL437" s="31">
        <v>182.25142299999999</v>
      </c>
      <c r="AM437" s="31"/>
      <c r="AN437" s="31">
        <v>163.40970300000001</v>
      </c>
      <c r="AO437" s="31"/>
      <c r="AP437" s="31">
        <v>128.80234999999999</v>
      </c>
      <c r="AQ437" s="31">
        <v>168.6730530000001</v>
      </c>
      <c r="AR437" s="31">
        <v>171.429599</v>
      </c>
      <c r="AS437" s="31">
        <v>104.16231399999999</v>
      </c>
      <c r="AT437" s="31"/>
      <c r="AU437" s="31">
        <v>169.96872000000002</v>
      </c>
      <c r="AV437" s="31"/>
      <c r="AW437" s="31">
        <v>133.34858799999998</v>
      </c>
      <c r="AX437" s="31">
        <v>172.7600790000001</v>
      </c>
      <c r="AY437" s="31">
        <v>174.96634299999997</v>
      </c>
      <c r="AZ437" s="31">
        <v>107.42408</v>
      </c>
      <c r="BA437" s="31"/>
      <c r="BB437" s="31">
        <v>254.13840499999998</v>
      </c>
      <c r="BC437" s="31"/>
      <c r="BD437" s="31">
        <v>63.641060000000003</v>
      </c>
      <c r="BE437" s="31">
        <v>282.18390199999999</v>
      </c>
      <c r="BF437" s="31">
        <v>192.04593600000001</v>
      </c>
      <c r="BG437" s="31">
        <v>162.119674</v>
      </c>
      <c r="BH437" s="30"/>
      <c r="BI437" s="30">
        <v>157.36638100000005</v>
      </c>
      <c r="BJ437" s="30">
        <v>80.119019000000037</v>
      </c>
      <c r="BK437" s="30">
        <v>95.740680999999995</v>
      </c>
      <c r="BL437" s="30">
        <v>2.2363879999999767</v>
      </c>
      <c r="BM437" s="30"/>
      <c r="BN437" s="30"/>
      <c r="BO437" s="30">
        <v>899.94163100000003</v>
      </c>
      <c r="BP437" s="30">
        <v>1086.9535510000001</v>
      </c>
      <c r="BQ437" s="30">
        <v>1363.3721459999999</v>
      </c>
      <c r="BR437" s="30">
        <v>1445.1796870000001</v>
      </c>
      <c r="BS437" s="30"/>
      <c r="BT437" s="31">
        <v>272.90574200000003</v>
      </c>
      <c r="BU437" s="31">
        <v>43.507721999999994</v>
      </c>
      <c r="BV437" s="31">
        <v>36.830505000000009</v>
      </c>
      <c r="BW437" s="31">
        <v>43.280337999999993</v>
      </c>
      <c r="BX437" s="27">
        <v>250.16509200000002</v>
      </c>
      <c r="BZ437" s="27">
        <v>517.69514200000003</v>
      </c>
      <c r="CB437" s="27">
        <v>427.71419799999995</v>
      </c>
      <c r="CD437" s="27">
        <v>699.99057200000004</v>
      </c>
      <c r="CE437" s="27">
        <v>728.36824300000001</v>
      </c>
      <c r="CF437" s="27">
        <v>581.66419900000005</v>
      </c>
      <c r="CG437" s="27">
        <v>427.71419799999995</v>
      </c>
      <c r="CI437" s="27">
        <v>588.49909000000002</v>
      </c>
      <c r="CJ437" s="27">
        <v>381.62371299999995</v>
      </c>
      <c r="CK437" s="27">
        <v>381.62371299999995</v>
      </c>
      <c r="CL437" s="27">
        <v>250.16509200000002</v>
      </c>
    </row>
    <row r="438" spans="1:90" ht="16.5" customHeight="1" x14ac:dyDescent="0.25">
      <c r="A438" s="50"/>
      <c r="B438" s="27" t="s">
        <v>498</v>
      </c>
      <c r="C438" s="51" t="s">
        <v>79</v>
      </c>
      <c r="D438" s="52" t="s">
        <v>34</v>
      </c>
      <c r="E438" s="53" t="s">
        <v>58</v>
      </c>
      <c r="F438" s="53"/>
      <c r="G438" s="53">
        <v>12.542092</v>
      </c>
      <c r="H438" s="53">
        <v>15.468256</v>
      </c>
      <c r="I438" s="28" t="s">
        <v>58</v>
      </c>
      <c r="J438" s="47" t="s">
        <v>58</v>
      </c>
      <c r="K438" s="53" t="s">
        <v>58</v>
      </c>
      <c r="L438" s="53" t="s">
        <v>58</v>
      </c>
      <c r="M438" s="53" t="s">
        <v>58</v>
      </c>
      <c r="N438" s="53">
        <v>4.1814070000000001</v>
      </c>
      <c r="O438" s="28" t="s">
        <v>58</v>
      </c>
      <c r="P438" s="47" t="s">
        <v>58</v>
      </c>
      <c r="Q438" s="53" t="s">
        <v>58</v>
      </c>
      <c r="R438" s="53" t="s">
        <v>58</v>
      </c>
      <c r="S438" s="53">
        <v>3.2584529999999998</v>
      </c>
      <c r="T438" s="53">
        <v>4.46</v>
      </c>
      <c r="U438" s="28" t="s">
        <v>58</v>
      </c>
      <c r="V438" s="29" t="s">
        <v>58</v>
      </c>
      <c r="W438" s="27"/>
      <c r="X438" s="27" t="s">
        <v>81</v>
      </c>
      <c r="Y438" s="27"/>
      <c r="Z438" s="27"/>
      <c r="AA438" s="30">
        <v>378.3</v>
      </c>
      <c r="AB438" s="31"/>
      <c r="AC438" s="31">
        <v>26.085171000000003</v>
      </c>
      <c r="AD438" s="31">
        <v>30.914362999999994</v>
      </c>
      <c r="AE438" s="31">
        <v>8.8426200000000001</v>
      </c>
      <c r="AF438" s="31"/>
      <c r="AG438" s="31">
        <v>17.511997000000001</v>
      </c>
      <c r="AH438" s="31"/>
      <c r="AI438" s="31">
        <v>12.486604</v>
      </c>
      <c r="AJ438" s="31">
        <v>17.651411999999997</v>
      </c>
      <c r="AK438" s="31">
        <v>8.8640170000000005</v>
      </c>
      <c r="AL438" s="31">
        <v>9.3480659999999993</v>
      </c>
      <c r="AM438" s="31"/>
      <c r="AN438" s="31">
        <v>8.7463669999999993</v>
      </c>
      <c r="AO438" s="31"/>
      <c r="AP438" s="31"/>
      <c r="AQ438" s="31">
        <v>11.783056999999999</v>
      </c>
      <c r="AR438" s="31">
        <v>3.2761969999999998</v>
      </c>
      <c r="AS438" s="31">
        <v>4.3105849999999997</v>
      </c>
      <c r="AT438" s="31"/>
      <c r="AU438" s="31">
        <v>8.787920999999999</v>
      </c>
      <c r="AV438" s="31"/>
      <c r="AW438" s="31"/>
      <c r="AX438" s="31">
        <v>12.240100999999999</v>
      </c>
      <c r="AY438" s="31">
        <v>3.3710869999999997</v>
      </c>
      <c r="AZ438" s="31">
        <v>4.1814070000000001</v>
      </c>
      <c r="BA438" s="31"/>
      <c r="BB438" s="31">
        <v>8.2404189999999993</v>
      </c>
      <c r="BC438" s="31"/>
      <c r="BD438" s="31">
        <v>3.2584529999999998</v>
      </c>
      <c r="BE438" s="31">
        <v>9.0958529999999982</v>
      </c>
      <c r="BF438" s="31">
        <v>3.8156340000000002</v>
      </c>
      <c r="BG438" s="31">
        <v>4.46</v>
      </c>
      <c r="BH438" s="30">
        <v>-8.637886</v>
      </c>
      <c r="BI438" s="30">
        <v>-14.446686</v>
      </c>
      <c r="BJ438" s="30">
        <v>-16.076205000000002</v>
      </c>
      <c r="BK438" s="30">
        <v>-28.581271000000001</v>
      </c>
      <c r="BL438" s="30">
        <v>-20.320243000000001</v>
      </c>
      <c r="BM438" s="30"/>
      <c r="BN438" s="30">
        <v>57.021920000000001</v>
      </c>
      <c r="BO438" s="30">
        <v>73.472071</v>
      </c>
      <c r="BP438" s="30">
        <v>77.510885999999999</v>
      </c>
      <c r="BQ438" s="30">
        <v>84.967923999999996</v>
      </c>
      <c r="BR438" s="30">
        <v>86.724436999999995</v>
      </c>
      <c r="BS438" s="30"/>
      <c r="BT438" s="31">
        <v>10.317574</v>
      </c>
      <c r="BU438" s="31">
        <v>1.3025230000000001</v>
      </c>
      <c r="BV438" s="31">
        <v>2.327007</v>
      </c>
      <c r="BW438" s="31">
        <v>1.8831529999999999</v>
      </c>
      <c r="BX438" s="27">
        <v>16.250417000000002</v>
      </c>
      <c r="BZ438" s="27">
        <v>24.399108999999999</v>
      </c>
      <c r="CB438" s="27">
        <v>15.126844999999999</v>
      </c>
      <c r="CD438" s="27">
        <v>20.629940999999999</v>
      </c>
      <c r="CE438" s="27">
        <v>21.151906</v>
      </c>
      <c r="CF438" s="27">
        <v>15.896742000000003</v>
      </c>
      <c r="CG438" s="27">
        <v>15.126844999999999</v>
      </c>
      <c r="CI438" s="27">
        <v>24.006098999999999</v>
      </c>
      <c r="CJ438" s="27">
        <v>18.318981000000001</v>
      </c>
      <c r="CK438" s="27">
        <v>18.318981000000001</v>
      </c>
      <c r="CL438" s="27">
        <v>16.250417000000002</v>
      </c>
    </row>
    <row r="439" spans="1:90" ht="16.5" customHeight="1" x14ac:dyDescent="0.25">
      <c r="A439" s="50"/>
      <c r="B439" s="27" t="s">
        <v>118</v>
      </c>
      <c r="C439" s="51">
        <v>0</v>
      </c>
      <c r="D439" s="52" t="s">
        <v>34</v>
      </c>
      <c r="E439" s="53" t="s">
        <v>58</v>
      </c>
      <c r="F439" s="53"/>
      <c r="G439" s="53">
        <v>6621.5739999999996</v>
      </c>
      <c r="H439" s="53">
        <v>3406.1010000000001</v>
      </c>
      <c r="I439" s="28" t="s">
        <v>58</v>
      </c>
      <c r="J439" s="47" t="s">
        <v>58</v>
      </c>
      <c r="K439" s="53" t="s">
        <v>58</v>
      </c>
      <c r="L439" s="53" t="s">
        <v>58</v>
      </c>
      <c r="M439" s="53">
        <v>492.48600000000005</v>
      </c>
      <c r="N439" s="53">
        <v>319.51100000000002</v>
      </c>
      <c r="O439" s="28" t="s">
        <v>58</v>
      </c>
      <c r="P439" s="47" t="s">
        <v>58</v>
      </c>
      <c r="Q439" s="53" t="s">
        <v>58</v>
      </c>
      <c r="R439" s="53" t="s">
        <v>58</v>
      </c>
      <c r="S439" s="53">
        <v>141.99100000000001</v>
      </c>
      <c r="T439" s="53">
        <v>133.761</v>
      </c>
      <c r="U439" s="28" t="s">
        <v>58</v>
      </c>
      <c r="V439" s="29" t="s">
        <v>58</v>
      </c>
      <c r="W439" s="27"/>
      <c r="X439" s="27" t="s">
        <v>81</v>
      </c>
      <c r="Y439" s="27"/>
      <c r="Z439" s="27"/>
      <c r="AA439" s="30">
        <v>5053.1400000000003</v>
      </c>
      <c r="AB439" s="31"/>
      <c r="AC439" s="31">
        <v>6249.1840000000011</v>
      </c>
      <c r="AD439" s="31">
        <v>6652.4259999999995</v>
      </c>
      <c r="AE439" s="31">
        <v>4539.3540000000003</v>
      </c>
      <c r="AF439" s="31"/>
      <c r="AG439" s="31">
        <v>1104.9639999999999</v>
      </c>
      <c r="AH439" s="31"/>
      <c r="AI439" s="31">
        <v>1061.991</v>
      </c>
      <c r="AJ439" s="31">
        <v>1021.5840000000003</v>
      </c>
      <c r="AK439" s="31">
        <v>777.69399999999996</v>
      </c>
      <c r="AL439" s="31">
        <v>608.11599999999999</v>
      </c>
      <c r="AM439" s="31"/>
      <c r="AN439" s="31">
        <v>457.60599999999999</v>
      </c>
      <c r="AO439" s="31"/>
      <c r="AP439" s="31">
        <v>419.86900000000003</v>
      </c>
      <c r="AQ439" s="31">
        <v>437.71499999999997</v>
      </c>
      <c r="AR439" s="31">
        <v>335.315</v>
      </c>
      <c r="AS439" s="31">
        <v>273.154</v>
      </c>
      <c r="AT439" s="31"/>
      <c r="AU439" s="31">
        <v>546.67499999999995</v>
      </c>
      <c r="AV439" s="31"/>
      <c r="AW439" s="31">
        <v>492.48600000000005</v>
      </c>
      <c r="AX439" s="31">
        <v>496.35300000000001</v>
      </c>
      <c r="AY439" s="31">
        <v>386.11500000000001</v>
      </c>
      <c r="AZ439" s="31">
        <v>319.51100000000002</v>
      </c>
      <c r="BA439" s="31"/>
      <c r="BB439" s="31">
        <v>191.79499999999999</v>
      </c>
      <c r="BC439" s="31"/>
      <c r="BD439" s="31">
        <v>141.99100000000001</v>
      </c>
      <c r="BE439" s="31">
        <v>192.56800000000004</v>
      </c>
      <c r="BF439" s="31">
        <v>140.56399999999999</v>
      </c>
      <c r="BG439" s="31">
        <v>133.761</v>
      </c>
      <c r="BH439" s="30">
        <v>577.19400000000007</v>
      </c>
      <c r="BI439" s="30">
        <v>37.70799999999997</v>
      </c>
      <c r="BJ439" s="30">
        <v>-343.44399999999996</v>
      </c>
      <c r="BK439" s="30">
        <v>-984.22</v>
      </c>
      <c r="BL439" s="30">
        <v>-209.12699999999995</v>
      </c>
      <c r="BM439" s="30"/>
      <c r="BN439" s="30">
        <v>-163.18600000000001</v>
      </c>
      <c r="BO439" s="30">
        <v>436.59399999999999</v>
      </c>
      <c r="BP439" s="30">
        <v>565.51199999999994</v>
      </c>
      <c r="BQ439" s="30">
        <v>761.21900000000005</v>
      </c>
      <c r="BR439" s="30">
        <v>898.40700000000004</v>
      </c>
      <c r="BS439" s="30"/>
      <c r="BT439" s="31">
        <v>2568.9470000000001</v>
      </c>
      <c r="BU439" s="31">
        <v>179.19600000000003</v>
      </c>
      <c r="BV439" s="31">
        <v>198.92099999999996</v>
      </c>
      <c r="BW439" s="31">
        <v>169.34800000000001</v>
      </c>
      <c r="BX439" s="27">
        <v>985.59600000000012</v>
      </c>
      <c r="BZ439" s="27">
        <v>1429.143</v>
      </c>
      <c r="CB439" s="27">
        <v>326.07800000000003</v>
      </c>
      <c r="CD439" s="27">
        <v>608.88400000000001</v>
      </c>
      <c r="CE439" s="27">
        <v>524.92700000000002</v>
      </c>
      <c r="CF439" s="27">
        <v>437.18700000000001</v>
      </c>
      <c r="CG439" s="27">
        <v>326.07800000000003</v>
      </c>
      <c r="CI439" s="27">
        <v>1694.4650000000001</v>
      </c>
      <c r="CJ439" s="27">
        <v>1192.5150000000001</v>
      </c>
      <c r="CK439" s="27">
        <v>1192.5150000000001</v>
      </c>
      <c r="CL439" s="27">
        <v>985.59600000000012</v>
      </c>
    </row>
    <row r="440" spans="1:90" ht="16.5" customHeight="1" x14ac:dyDescent="0.25">
      <c r="A440" s="50"/>
      <c r="B440" s="27" t="s">
        <v>499</v>
      </c>
      <c r="C440" s="51" t="s">
        <v>79</v>
      </c>
      <c r="D440" s="52" t="s">
        <v>34</v>
      </c>
      <c r="E440" s="53" t="s">
        <v>58</v>
      </c>
      <c r="F440" s="53"/>
      <c r="G440" s="53">
        <v>65.224079000000003</v>
      </c>
      <c r="H440" s="53">
        <v>41.679364</v>
      </c>
      <c r="I440" s="28" t="s">
        <v>58</v>
      </c>
      <c r="J440" s="47" t="s">
        <v>58</v>
      </c>
      <c r="K440" s="53" t="s">
        <v>58</v>
      </c>
      <c r="L440" s="53" t="s">
        <v>58</v>
      </c>
      <c r="M440" s="53">
        <v>29.390671999999999</v>
      </c>
      <c r="N440" s="53">
        <v>26.033381000000006</v>
      </c>
      <c r="O440" s="28" t="s">
        <v>58</v>
      </c>
      <c r="P440" s="47" t="s">
        <v>58</v>
      </c>
      <c r="Q440" s="53" t="s">
        <v>58</v>
      </c>
      <c r="R440" s="53" t="s">
        <v>58</v>
      </c>
      <c r="S440" s="53">
        <v>38.450684000000003</v>
      </c>
      <c r="T440" s="53">
        <v>48.263303999999998</v>
      </c>
      <c r="U440" s="28" t="s">
        <v>58</v>
      </c>
      <c r="V440" s="29" t="s">
        <v>58</v>
      </c>
      <c r="W440" s="27"/>
      <c r="X440" s="27" t="s">
        <v>81</v>
      </c>
      <c r="Y440" s="27"/>
      <c r="Z440" s="27"/>
      <c r="AA440" s="30">
        <v>1825.95</v>
      </c>
      <c r="AB440" s="31"/>
      <c r="AC440" s="31">
        <v>66.23451</v>
      </c>
      <c r="AD440" s="31">
        <v>92.417079000000015</v>
      </c>
      <c r="AE440" s="31">
        <v>51.624523000000003</v>
      </c>
      <c r="AF440" s="31"/>
      <c r="AG440" s="31">
        <v>32.842621999999999</v>
      </c>
      <c r="AH440" s="31"/>
      <c r="AI440" s="31">
        <v>26.761114999999997</v>
      </c>
      <c r="AJ440" s="31">
        <v>60.874852000000004</v>
      </c>
      <c r="AK440" s="31">
        <v>29.657005999999999</v>
      </c>
      <c r="AL440" s="31">
        <v>25.563257</v>
      </c>
      <c r="AM440" s="31"/>
      <c r="AN440" s="31">
        <v>31.066779000000004</v>
      </c>
      <c r="AO440" s="31"/>
      <c r="AP440" s="31">
        <v>25.597010999999998</v>
      </c>
      <c r="AQ440" s="31">
        <v>59.998528</v>
      </c>
      <c r="AR440" s="31">
        <v>28.131891</v>
      </c>
      <c r="AS440" s="31">
        <v>24.311761000000001</v>
      </c>
      <c r="AT440" s="31"/>
      <c r="AU440" s="31">
        <v>34.323735000000006</v>
      </c>
      <c r="AV440" s="31"/>
      <c r="AW440" s="31">
        <v>29.390671999999999</v>
      </c>
      <c r="AX440" s="31">
        <v>63.358694</v>
      </c>
      <c r="AY440" s="31">
        <v>30.572729999999996</v>
      </c>
      <c r="AZ440" s="31">
        <v>26.033381000000006</v>
      </c>
      <c r="BA440" s="31"/>
      <c r="BB440" s="31">
        <v>53.562252000000001</v>
      </c>
      <c r="BC440" s="31"/>
      <c r="BD440" s="31">
        <v>38.450684000000003</v>
      </c>
      <c r="BE440" s="31">
        <v>54.118860000000041</v>
      </c>
      <c r="BF440" s="31">
        <v>89.814685999999995</v>
      </c>
      <c r="BG440" s="31">
        <v>48.263303999999998</v>
      </c>
      <c r="BH440" s="30">
        <v>-138.70011600000001</v>
      </c>
      <c r="BI440" s="30">
        <v>-143.93002799999999</v>
      </c>
      <c r="BJ440" s="30">
        <v>-146.67373599999999</v>
      </c>
      <c r="BK440" s="30">
        <v>-154.605332</v>
      </c>
      <c r="BL440" s="30">
        <v>-112.633521</v>
      </c>
      <c r="BM440" s="30"/>
      <c r="BN440" s="30">
        <v>163.70004399999999</v>
      </c>
      <c r="BO440" s="30">
        <v>192.32892100000001</v>
      </c>
      <c r="BP440" s="30">
        <v>279.23883899999998</v>
      </c>
      <c r="BQ440" s="30">
        <v>294.34638699999999</v>
      </c>
      <c r="BR440" s="30">
        <v>332.63541700000002</v>
      </c>
      <c r="BS440" s="30"/>
      <c r="BT440" s="31">
        <v>29.257346999999996</v>
      </c>
      <c r="BU440" s="31">
        <v>17.153473999999996</v>
      </c>
      <c r="BV440" s="31">
        <v>13.295624</v>
      </c>
      <c r="BW440" s="31">
        <v>15.837659999999998</v>
      </c>
      <c r="BX440" s="27">
        <v>69.592040999999995</v>
      </c>
      <c r="BZ440" s="27">
        <v>128.25515899999999</v>
      </c>
      <c r="CB440" s="27">
        <v>91.403439000000006</v>
      </c>
      <c r="CD440" s="27">
        <v>230.64753400000004</v>
      </c>
      <c r="CE440" s="27">
        <v>197.49579800000004</v>
      </c>
      <c r="CF440" s="27">
        <v>165.115543</v>
      </c>
      <c r="CG440" s="27">
        <v>91.403439000000006</v>
      </c>
      <c r="CI440" s="27">
        <v>149.35547699999998</v>
      </c>
      <c r="CJ440" s="27">
        <v>83.011296999999999</v>
      </c>
      <c r="CK440" s="27">
        <v>83.011296999999999</v>
      </c>
      <c r="CL440" s="27">
        <v>69.592040999999995</v>
      </c>
    </row>
    <row r="441" spans="1:90" ht="16.5" customHeight="1" x14ac:dyDescent="0.25">
      <c r="A441" s="50"/>
      <c r="B441" s="27" t="s">
        <v>500</v>
      </c>
      <c r="C441" s="51" t="s">
        <v>79</v>
      </c>
      <c r="D441" s="52" t="s">
        <v>34</v>
      </c>
      <c r="E441" s="53" t="s">
        <v>58</v>
      </c>
      <c r="F441" s="53"/>
      <c r="G441" s="53">
        <v>92.618240999999998</v>
      </c>
      <c r="H441" s="53">
        <v>85.186513000000005</v>
      </c>
      <c r="I441" s="28" t="s">
        <v>58</v>
      </c>
      <c r="J441" s="47" t="s">
        <v>58</v>
      </c>
      <c r="K441" s="53" t="s">
        <v>58</v>
      </c>
      <c r="L441" s="53" t="s">
        <v>58</v>
      </c>
      <c r="M441" s="53">
        <v>6.6816409999999999</v>
      </c>
      <c r="N441" s="53">
        <v>13.49235</v>
      </c>
      <c r="O441" s="28" t="s">
        <v>58</v>
      </c>
      <c r="P441" s="47" t="s">
        <v>58</v>
      </c>
      <c r="Q441" s="53" t="s">
        <v>58</v>
      </c>
      <c r="R441" s="53" t="s">
        <v>58</v>
      </c>
      <c r="S441" s="53">
        <v>3.1305779999999999</v>
      </c>
      <c r="T441" s="53">
        <v>5.8236210000000002</v>
      </c>
      <c r="U441" s="28" t="s">
        <v>58</v>
      </c>
      <c r="V441" s="29" t="s">
        <v>58</v>
      </c>
      <c r="W441" s="27"/>
      <c r="X441" s="27" t="s">
        <v>81</v>
      </c>
      <c r="Y441" s="27"/>
      <c r="Z441" s="27"/>
      <c r="AA441" s="30">
        <v>592.51499999999999</v>
      </c>
      <c r="AB441" s="31"/>
      <c r="AC441" s="31">
        <v>165.24220500000001</v>
      </c>
      <c r="AD441" s="31">
        <v>93.474890000000016</v>
      </c>
      <c r="AE441" s="31">
        <v>76.257324999999994</v>
      </c>
      <c r="AF441" s="31"/>
      <c r="AG441" s="31">
        <v>37.380175000000001</v>
      </c>
      <c r="AH441" s="31"/>
      <c r="AI441" s="31">
        <v>13.419451000000002</v>
      </c>
      <c r="AJ441" s="31">
        <v>23.525378000000003</v>
      </c>
      <c r="AK441" s="31">
        <v>16.641798999999999</v>
      </c>
      <c r="AL441" s="31">
        <v>19.794260000000001</v>
      </c>
      <c r="AM441" s="31"/>
      <c r="AN441" s="31">
        <v>24.262639</v>
      </c>
      <c r="AO441" s="31"/>
      <c r="AP441" s="31">
        <v>2.6318419999999998</v>
      </c>
      <c r="AQ441" s="31">
        <v>9.9709769999999978</v>
      </c>
      <c r="AR441" s="31">
        <v>9.9548450000000006</v>
      </c>
      <c r="AS441" s="31">
        <v>12.799424999999999</v>
      </c>
      <c r="AT441" s="31"/>
      <c r="AU441" s="31">
        <v>25.939209999999999</v>
      </c>
      <c r="AV441" s="31"/>
      <c r="AW441" s="31">
        <v>6.6816409999999999</v>
      </c>
      <c r="AX441" s="31">
        <v>11.765671999999999</v>
      </c>
      <c r="AY441" s="31">
        <v>11.179697999999998</v>
      </c>
      <c r="AZ441" s="31">
        <v>13.49235</v>
      </c>
      <c r="BA441" s="31"/>
      <c r="BB441" s="31">
        <v>12.593192</v>
      </c>
      <c r="BC441" s="31"/>
      <c r="BD441" s="31">
        <v>3.1305779999999999</v>
      </c>
      <c r="BE441" s="31">
        <v>11.636296999999999</v>
      </c>
      <c r="BF441" s="31">
        <v>8.7377389999999995</v>
      </c>
      <c r="BG441" s="31">
        <v>5.8236210000000002</v>
      </c>
      <c r="BH441" s="30">
        <v>59.148557999999994</v>
      </c>
      <c r="BI441" s="30">
        <v>71.692779999999999</v>
      </c>
      <c r="BJ441" s="30">
        <v>68.757075</v>
      </c>
      <c r="BK441" s="30">
        <v>104.73758899999999</v>
      </c>
      <c r="BL441" s="30">
        <v>134.51366100000001</v>
      </c>
      <c r="BM441" s="30"/>
      <c r="BN441" s="30">
        <v>45.350524</v>
      </c>
      <c r="BO441" s="30">
        <v>75.878949000000006</v>
      </c>
      <c r="BP441" s="30">
        <v>84.075029000000001</v>
      </c>
      <c r="BQ441" s="30">
        <v>257.08726100000001</v>
      </c>
      <c r="BR441" s="30">
        <v>254.83520799999999</v>
      </c>
      <c r="BS441" s="30"/>
      <c r="BT441" s="31">
        <v>84.372230999999999</v>
      </c>
      <c r="BU441" s="31">
        <v>6.0083199999999994</v>
      </c>
      <c r="BV441" s="31">
        <v>10.899213000000001</v>
      </c>
      <c r="BW441" s="31">
        <v>7.0133619999999999</v>
      </c>
      <c r="BX441" s="27">
        <v>42.048697999999995</v>
      </c>
      <c r="BZ441" s="27">
        <v>48.88458</v>
      </c>
      <c r="CB441" s="27">
        <v>30.059754000000002</v>
      </c>
      <c r="CD441" s="27">
        <v>29.328234999999999</v>
      </c>
      <c r="CE441" s="27">
        <v>32.967227999999999</v>
      </c>
      <c r="CF441" s="27">
        <v>32.901654999999998</v>
      </c>
      <c r="CG441" s="27">
        <v>30.059754000000002</v>
      </c>
      <c r="CI441" s="27">
        <v>43.119360999999998</v>
      </c>
      <c r="CJ441" s="27">
        <v>47.220075999999999</v>
      </c>
      <c r="CK441" s="27">
        <v>47.220075999999999</v>
      </c>
      <c r="CL441" s="27">
        <v>42.048697999999995</v>
      </c>
    </row>
    <row r="442" spans="1:90" ht="16.5" customHeight="1" x14ac:dyDescent="0.25">
      <c r="A442" s="50"/>
      <c r="B442" s="27" t="s">
        <v>119</v>
      </c>
      <c r="C442" s="51">
        <v>0</v>
      </c>
      <c r="D442" s="52" t="s">
        <v>34</v>
      </c>
      <c r="E442" s="53" t="s">
        <v>58</v>
      </c>
      <c r="F442" s="53"/>
      <c r="G442" s="53">
        <v>1080.2218559999999</v>
      </c>
      <c r="H442" s="53">
        <v>919.64646500000003</v>
      </c>
      <c r="I442" s="28" t="s">
        <v>58</v>
      </c>
      <c r="J442" s="47" t="s">
        <v>58</v>
      </c>
      <c r="K442" s="53" t="s">
        <v>58</v>
      </c>
      <c r="L442" s="53" t="s">
        <v>58</v>
      </c>
      <c r="M442" s="53">
        <v>239.69828000000001</v>
      </c>
      <c r="N442" s="53">
        <v>225.14983900000004</v>
      </c>
      <c r="O442" s="28" t="s">
        <v>58</v>
      </c>
      <c r="P442" s="47" t="s">
        <v>58</v>
      </c>
      <c r="Q442" s="53" t="s">
        <v>58</v>
      </c>
      <c r="R442" s="53" t="s">
        <v>58</v>
      </c>
      <c r="S442" s="53">
        <v>81.582725999999994</v>
      </c>
      <c r="T442" s="53">
        <v>180.02720600000001</v>
      </c>
      <c r="U442" s="28" t="s">
        <v>58</v>
      </c>
      <c r="V442" s="29" t="s">
        <v>58</v>
      </c>
      <c r="W442" s="27"/>
      <c r="X442" s="27" t="s">
        <v>81</v>
      </c>
      <c r="Y442" s="27"/>
      <c r="Z442" s="27"/>
      <c r="AA442" s="30">
        <v>7992.5</v>
      </c>
      <c r="AB442" s="31"/>
      <c r="AC442" s="31">
        <v>1431.934422</v>
      </c>
      <c r="AD442" s="31">
        <v>1313.9012759999996</v>
      </c>
      <c r="AE442" s="31">
        <v>975.67255599999999</v>
      </c>
      <c r="AF442" s="31"/>
      <c r="AG442" s="31">
        <v>496.63514800000002</v>
      </c>
      <c r="AH442" s="31"/>
      <c r="AI442" s="31">
        <v>286.675793</v>
      </c>
      <c r="AJ442" s="31">
        <v>383.79585099999997</v>
      </c>
      <c r="AK442" s="31">
        <v>269.359872</v>
      </c>
      <c r="AL442" s="31">
        <v>310.57804099999998</v>
      </c>
      <c r="AM442" s="31"/>
      <c r="AN442" s="31">
        <v>345.34567600000003</v>
      </c>
      <c r="AO442" s="31"/>
      <c r="AP442" s="31">
        <v>154.79053400000001</v>
      </c>
      <c r="AQ442" s="31">
        <v>217.392788</v>
      </c>
      <c r="AR442" s="31">
        <v>135.34267800000001</v>
      </c>
      <c r="AS442" s="31">
        <v>207.325152</v>
      </c>
      <c r="AT442" s="31"/>
      <c r="AU442" s="31">
        <v>381.84555900000004</v>
      </c>
      <c r="AV442" s="31"/>
      <c r="AW442" s="31">
        <v>239.69828000000001</v>
      </c>
      <c r="AX442" s="31">
        <v>247.016862</v>
      </c>
      <c r="AY442" s="31">
        <v>154.23277499999998</v>
      </c>
      <c r="AZ442" s="31">
        <v>225.14983900000004</v>
      </c>
      <c r="BA442" s="31"/>
      <c r="BB442" s="31">
        <v>277.24874599999998</v>
      </c>
      <c r="BC442" s="31"/>
      <c r="BD442" s="31">
        <v>81.582725999999994</v>
      </c>
      <c r="BE442" s="31">
        <v>155.59778700000004</v>
      </c>
      <c r="BF442" s="31">
        <v>144.60036600000001</v>
      </c>
      <c r="BG442" s="31">
        <v>180.02720600000001</v>
      </c>
      <c r="BH442" s="30">
        <v>170.95443000000003</v>
      </c>
      <c r="BI442" s="30">
        <v>285.88745299999999</v>
      </c>
      <c r="BJ442" s="30">
        <v>-24.116871999999944</v>
      </c>
      <c r="BK442" s="30">
        <v>-99.510104999999953</v>
      </c>
      <c r="BL442" s="30">
        <v>82.61645800000008</v>
      </c>
      <c r="BM442" s="30"/>
      <c r="BN442" s="30">
        <v>851.61285999999996</v>
      </c>
      <c r="BO442" s="30">
        <v>1279.8648880000001</v>
      </c>
      <c r="BP442" s="30">
        <v>1422.0781899999999</v>
      </c>
      <c r="BQ442" s="30">
        <v>1621.922141</v>
      </c>
      <c r="BR442" s="30">
        <v>1693.6359660000001</v>
      </c>
      <c r="BS442" s="30"/>
      <c r="BT442" s="31">
        <v>267.133286</v>
      </c>
      <c r="BU442" s="31">
        <v>23.816279000000005</v>
      </c>
      <c r="BV442" s="31">
        <v>63.662295999999998</v>
      </c>
      <c r="BW442" s="31">
        <v>24.255193000000006</v>
      </c>
      <c r="BX442" s="27">
        <v>451.12925100000001</v>
      </c>
      <c r="BZ442" s="27">
        <v>783.09519599999999</v>
      </c>
      <c r="CB442" s="27">
        <v>286.07812999999999</v>
      </c>
      <c r="CD442" s="27">
        <v>561.80808500000001</v>
      </c>
      <c r="CE442" s="27">
        <v>577.44689900000003</v>
      </c>
      <c r="CF442" s="27">
        <v>431.53277700000001</v>
      </c>
      <c r="CG442" s="27">
        <v>286.07812999999999</v>
      </c>
      <c r="CI442" s="27">
        <v>866.097756</v>
      </c>
      <c r="CJ442" s="27">
        <v>581.54574700000001</v>
      </c>
      <c r="CK442" s="27">
        <v>581.54574700000001</v>
      </c>
      <c r="CL442" s="27">
        <v>451.12925100000001</v>
      </c>
    </row>
    <row r="443" spans="1:90" ht="16.5" customHeight="1" x14ac:dyDescent="0.25">
      <c r="A443" s="50"/>
      <c r="B443" s="27" t="s">
        <v>501</v>
      </c>
      <c r="C443" s="51" t="s">
        <v>79</v>
      </c>
      <c r="D443" s="52" t="s">
        <v>34</v>
      </c>
      <c r="E443" s="53" t="s">
        <v>58</v>
      </c>
      <c r="F443" s="53"/>
      <c r="G443" s="53">
        <v>185.767797</v>
      </c>
      <c r="H443" s="53"/>
      <c r="I443" s="28" t="s">
        <v>58</v>
      </c>
      <c r="J443" s="47" t="s">
        <v>58</v>
      </c>
      <c r="K443" s="53" t="s">
        <v>58</v>
      </c>
      <c r="L443" s="53" t="s">
        <v>58</v>
      </c>
      <c r="M443" s="53">
        <v>47.764924999999998</v>
      </c>
      <c r="N443" s="53" t="s">
        <v>58</v>
      </c>
      <c r="O443" s="28" t="s">
        <v>58</v>
      </c>
      <c r="P443" s="47" t="s">
        <v>58</v>
      </c>
      <c r="Q443" s="53" t="s">
        <v>58</v>
      </c>
      <c r="R443" s="53" t="s">
        <v>58</v>
      </c>
      <c r="S443" s="53">
        <v>47.355623999999999</v>
      </c>
      <c r="T443" s="53" t="s">
        <v>58</v>
      </c>
      <c r="U443" s="28" t="s">
        <v>58</v>
      </c>
      <c r="V443" s="29" t="s">
        <v>58</v>
      </c>
      <c r="W443" s="27"/>
      <c r="X443" s="27" t="s">
        <v>81</v>
      </c>
      <c r="Y443" s="27"/>
      <c r="Z443" s="27"/>
      <c r="AA443" s="30">
        <v>3816.96</v>
      </c>
      <c r="AB443" s="31"/>
      <c r="AC443" s="31"/>
      <c r="AD443" s="31">
        <v>183.83869699999991</v>
      </c>
      <c r="AE443" s="31">
        <v>136.53778</v>
      </c>
      <c r="AF443" s="31"/>
      <c r="AG443" s="31"/>
      <c r="AH443" s="31"/>
      <c r="AI443" s="31">
        <v>61.810254</v>
      </c>
      <c r="AJ443" s="31">
        <v>56.606550000000027</v>
      </c>
      <c r="AK443" s="31">
        <v>42.547038000000001</v>
      </c>
      <c r="AL443" s="31"/>
      <c r="AM443" s="31"/>
      <c r="AN443" s="31"/>
      <c r="AO443" s="31"/>
      <c r="AP443" s="31">
        <v>42.082104000000001</v>
      </c>
      <c r="AQ443" s="31">
        <v>46.141237999999994</v>
      </c>
      <c r="AR443" s="31">
        <v>28.178521999999997</v>
      </c>
      <c r="AS443" s="31"/>
      <c r="AT443" s="31"/>
      <c r="AU443" s="31"/>
      <c r="AV443" s="31"/>
      <c r="AW443" s="31">
        <v>47.764924999999998</v>
      </c>
      <c r="AX443" s="31">
        <v>51.623229999999992</v>
      </c>
      <c r="AY443" s="31"/>
      <c r="AZ443" s="31"/>
      <c r="BA443" s="31"/>
      <c r="BB443" s="31"/>
      <c r="BC443" s="31"/>
      <c r="BD443" s="31">
        <v>47.355623999999999</v>
      </c>
      <c r="BE443" s="31">
        <v>142.45246700000001</v>
      </c>
      <c r="BF443" s="31">
        <v>39.220305000000003</v>
      </c>
      <c r="BG443" s="31"/>
      <c r="BH443" s="30"/>
      <c r="BI443" s="30"/>
      <c r="BJ443" s="30">
        <v>-195.011731</v>
      </c>
      <c r="BK443" s="30">
        <v>-167.270892</v>
      </c>
      <c r="BL443" s="30">
        <v>-412.96113000000003</v>
      </c>
      <c r="BM443" s="30"/>
      <c r="BN443" s="30"/>
      <c r="BO443" s="30"/>
      <c r="BP443" s="30">
        <v>674.65003400000001</v>
      </c>
      <c r="BQ443" s="30">
        <v>1030.234109</v>
      </c>
      <c r="BR443" s="30">
        <v>1334.8513330000001</v>
      </c>
      <c r="BS443" s="30"/>
      <c r="BT443" s="31">
        <v>97.522439999999989</v>
      </c>
      <c r="BU443" s="31">
        <v>20.091234</v>
      </c>
      <c r="BV443" s="31"/>
      <c r="BW443" s="31"/>
      <c r="BZ443" s="27">
        <v>150.27391</v>
      </c>
      <c r="CD443" s="27">
        <v>266.64585199999999</v>
      </c>
      <c r="CE443" s="27">
        <v>242.66441900000001</v>
      </c>
      <c r="CF443" s="27">
        <v>130.95044200000001</v>
      </c>
      <c r="CI443" s="27">
        <v>168.795793</v>
      </c>
      <c r="CJ443" s="27">
        <v>122.68162899999999</v>
      </c>
      <c r="CK443" s="27">
        <v>122.68162899999999</v>
      </c>
    </row>
    <row r="444" spans="1:90" ht="16.5" customHeight="1" x14ac:dyDescent="0.25">
      <c r="A444" s="50"/>
      <c r="B444" s="27" t="s">
        <v>502</v>
      </c>
      <c r="C444" s="51" t="s">
        <v>79</v>
      </c>
      <c r="D444" s="52" t="s">
        <v>34</v>
      </c>
      <c r="E444" s="53" t="s">
        <v>58</v>
      </c>
      <c r="F444" s="53"/>
      <c r="G444" s="53">
        <v>0</v>
      </c>
      <c r="H444" s="53">
        <v>0</v>
      </c>
      <c r="I444" s="28" t="s">
        <v>58</v>
      </c>
      <c r="J444" s="47" t="s">
        <v>58</v>
      </c>
      <c r="K444" s="53" t="s">
        <v>58</v>
      </c>
      <c r="L444" s="53" t="s">
        <v>58</v>
      </c>
      <c r="M444" s="53">
        <v>-23.996807999999998</v>
      </c>
      <c r="N444" s="53">
        <v>-10.960692999999999</v>
      </c>
      <c r="O444" s="28" t="s">
        <v>58</v>
      </c>
      <c r="P444" s="47" t="s">
        <v>58</v>
      </c>
      <c r="Q444" s="53" t="s">
        <v>58</v>
      </c>
      <c r="R444" s="53" t="s">
        <v>58</v>
      </c>
      <c r="S444" s="53">
        <v>-124.84186699999998</v>
      </c>
      <c r="T444" s="53">
        <v>462.301198</v>
      </c>
      <c r="U444" s="28" t="s">
        <v>58</v>
      </c>
      <c r="V444" s="29" t="s">
        <v>58</v>
      </c>
      <c r="W444" s="27"/>
      <c r="X444" s="27" t="s">
        <v>81</v>
      </c>
      <c r="Y444" s="27"/>
      <c r="Z444" s="27"/>
      <c r="AA444" s="30">
        <v>4115.16</v>
      </c>
      <c r="AB444" s="31"/>
      <c r="AC444" s="31">
        <v>0</v>
      </c>
      <c r="AD444" s="31">
        <v>0</v>
      </c>
      <c r="AE444" s="31">
        <v>0</v>
      </c>
      <c r="AF444" s="31"/>
      <c r="AG444" s="31">
        <v>0</v>
      </c>
      <c r="AH444" s="31"/>
      <c r="AI444" s="31">
        <v>0</v>
      </c>
      <c r="AJ444" s="31">
        <v>0</v>
      </c>
      <c r="AK444" s="31">
        <v>0</v>
      </c>
      <c r="AL444" s="31">
        <v>0</v>
      </c>
      <c r="AM444" s="31"/>
      <c r="AN444" s="31">
        <v>-23.055900999999999</v>
      </c>
      <c r="AO444" s="31"/>
      <c r="AP444" s="31">
        <v>-24.808684</v>
      </c>
      <c r="AQ444" s="31">
        <v>-15.289933999999995</v>
      </c>
      <c r="AR444" s="31">
        <v>-11.874320000000001</v>
      </c>
      <c r="AS444" s="31">
        <v>-11.288095999999999</v>
      </c>
      <c r="AT444" s="31"/>
      <c r="AU444" s="31">
        <v>-22.022790999999998</v>
      </c>
      <c r="AV444" s="31"/>
      <c r="AW444" s="31">
        <v>-23.996807999999998</v>
      </c>
      <c r="AX444" s="31">
        <v>-14.247725999999995</v>
      </c>
      <c r="AY444" s="31">
        <v>-11.117026000000005</v>
      </c>
      <c r="AZ444" s="31">
        <v>-10.960692999999999</v>
      </c>
      <c r="BA444" s="31"/>
      <c r="BB444" s="31">
        <v>1261.690294</v>
      </c>
      <c r="BC444" s="31"/>
      <c r="BD444" s="31">
        <v>-124.84186699999998</v>
      </c>
      <c r="BE444" s="31">
        <v>-268.56081500000005</v>
      </c>
      <c r="BF444" s="31">
        <v>-199.93474599999999</v>
      </c>
      <c r="BG444" s="31">
        <v>462.301198</v>
      </c>
      <c r="BH444" s="30">
        <v>766.34192200000007</v>
      </c>
      <c r="BI444" s="30">
        <v>466.44627700000001</v>
      </c>
      <c r="BJ444" s="30">
        <v>362.601675</v>
      </c>
      <c r="BK444" s="30">
        <v>388.84838299999996</v>
      </c>
      <c r="BL444" s="30">
        <v>429.42418199999997</v>
      </c>
      <c r="BM444" s="30"/>
      <c r="BN444" s="30">
        <v>339.33595400000002</v>
      </c>
      <c r="BO444" s="30">
        <v>1581.999847</v>
      </c>
      <c r="BP444" s="30">
        <v>1375.1449210000001</v>
      </c>
      <c r="BQ444" s="30">
        <v>1060.6378010000001</v>
      </c>
      <c r="BR444" s="30">
        <v>936.41264000000001</v>
      </c>
      <c r="BS444" s="30"/>
      <c r="BT444" s="31">
        <v>-56.665627000000001</v>
      </c>
      <c r="BU444" s="31">
        <v>7.3294769999999989</v>
      </c>
      <c r="BV444" s="31">
        <v>12.192757</v>
      </c>
      <c r="BW444" s="31">
        <v>8.2804289999999998</v>
      </c>
      <c r="BX444" s="27">
        <v>-63.16232999999999</v>
      </c>
      <c r="BZ444" s="27">
        <v>-47.387543000000001</v>
      </c>
      <c r="CB444" s="27">
        <v>1236.8478400000001</v>
      </c>
      <c r="CD444" s="27">
        <v>-131.03622999999993</v>
      </c>
      <c r="CE444" s="27">
        <v>793.19473300000004</v>
      </c>
      <c r="CF444" s="27">
        <v>914.27331800000002</v>
      </c>
      <c r="CG444" s="27">
        <v>1236.8478400000001</v>
      </c>
      <c r="CI444" s="27">
        <v>-60.322253000000011</v>
      </c>
      <c r="CJ444" s="27">
        <v>-81.608833000000004</v>
      </c>
      <c r="CK444" s="27">
        <v>-81.608833000000004</v>
      </c>
      <c r="CL444" s="27">
        <v>-63.16232999999999</v>
      </c>
    </row>
    <row r="445" spans="1:90" ht="16.5" customHeight="1" x14ac:dyDescent="0.25">
      <c r="A445" s="50"/>
      <c r="B445" s="27" t="s">
        <v>120</v>
      </c>
      <c r="C445" s="51">
        <v>0</v>
      </c>
      <c r="D445" s="52" t="s">
        <v>34</v>
      </c>
      <c r="E445" s="53">
        <v>881</v>
      </c>
      <c r="F445" s="53"/>
      <c r="G445" s="53">
        <v>811.46</v>
      </c>
      <c r="H445" s="53">
        <v>568.29100000000005</v>
      </c>
      <c r="I445" s="28" t="s">
        <v>58</v>
      </c>
      <c r="J445" s="47" t="s">
        <v>58</v>
      </c>
      <c r="K445" s="53">
        <v>608</v>
      </c>
      <c r="L445" s="53" t="s">
        <v>58</v>
      </c>
      <c r="M445" s="53">
        <v>588.26</v>
      </c>
      <c r="N445" s="53">
        <v>392.27499999999998</v>
      </c>
      <c r="O445" s="28" t="s">
        <v>58</v>
      </c>
      <c r="P445" s="47" t="s">
        <v>58</v>
      </c>
      <c r="Q445" s="53">
        <v>645.874863</v>
      </c>
      <c r="R445" s="53" t="s">
        <v>58</v>
      </c>
      <c r="S445" s="53">
        <v>570.87800000000004</v>
      </c>
      <c r="T445" s="53">
        <v>145.393</v>
      </c>
      <c r="U445" s="28" t="s">
        <v>58</v>
      </c>
      <c r="V445" s="29" t="s">
        <v>58</v>
      </c>
      <c r="W445" s="27"/>
      <c r="X445" s="27" t="s">
        <v>81</v>
      </c>
      <c r="Y445" s="27"/>
      <c r="Z445" s="27"/>
      <c r="AA445" s="30">
        <v>24560</v>
      </c>
      <c r="AB445" s="31"/>
      <c r="AC445" s="31">
        <v>1149.171</v>
      </c>
      <c r="AD445" s="31">
        <v>699.94700000000012</v>
      </c>
      <c r="AE445" s="31">
        <v>730.40899999999999</v>
      </c>
      <c r="AF445" s="31"/>
      <c r="AG445" s="31">
        <v>939.98599999999999</v>
      </c>
      <c r="AH445" s="31"/>
      <c r="AI445" s="31">
        <v>638.13</v>
      </c>
      <c r="AJ445" s="31">
        <v>544.30000000000041</v>
      </c>
      <c r="AK445" s="31">
        <v>530.26599999999996</v>
      </c>
      <c r="AL445" s="31">
        <v>458.14800000000002</v>
      </c>
      <c r="AM445" s="31"/>
      <c r="AN445" s="31">
        <v>829.10699999999997</v>
      </c>
      <c r="AO445" s="31"/>
      <c r="AP445" s="31">
        <v>583.67899999999997</v>
      </c>
      <c r="AQ445" s="31">
        <v>493.38200000000006</v>
      </c>
      <c r="AR445" s="31">
        <v>482.06099999999998</v>
      </c>
      <c r="AS445" s="31">
        <v>388.64600000000002</v>
      </c>
      <c r="AT445" s="31"/>
      <c r="AU445" s="31">
        <v>834.26199999999994</v>
      </c>
      <c r="AV445" s="31"/>
      <c r="AW445" s="31">
        <v>588.26</v>
      </c>
      <c r="AX445" s="31">
        <v>496.40400000000005</v>
      </c>
      <c r="AY445" s="31">
        <v>482.66799999999989</v>
      </c>
      <c r="AZ445" s="31">
        <v>392.27499999999998</v>
      </c>
      <c r="BA445" s="31"/>
      <c r="BB445" s="31">
        <v>316.66899999999998</v>
      </c>
      <c r="BC445" s="31"/>
      <c r="BD445" s="31">
        <v>570.87800000000004</v>
      </c>
      <c r="BE445" s="31">
        <v>18552.963</v>
      </c>
      <c r="BF445" s="31">
        <v>360.72699999999998</v>
      </c>
      <c r="BG445" s="31">
        <v>145.393</v>
      </c>
      <c r="BH445" s="30">
        <v>4412.0740000000005</v>
      </c>
      <c r="BI445" s="30">
        <v>4473.2039999999997</v>
      </c>
      <c r="BJ445" s="30">
        <v>3958.7889999999998</v>
      </c>
      <c r="BK445" s="30">
        <v>3483.9699999999993</v>
      </c>
      <c r="BL445" s="30">
        <v>2803.7910000000002</v>
      </c>
      <c r="BM445" s="30"/>
      <c r="BN445" s="30">
        <v>8655.4470000000001</v>
      </c>
      <c r="BO445" s="30">
        <v>14838.227000000001</v>
      </c>
      <c r="BP445" s="30">
        <v>15198.954</v>
      </c>
      <c r="BQ445" s="30">
        <v>33792.894999999997</v>
      </c>
      <c r="BR445" s="30">
        <v>34363.773000000001</v>
      </c>
      <c r="BS445" s="30"/>
      <c r="BT445" s="31">
        <v>452.57500000000016</v>
      </c>
      <c r="BU445" s="31">
        <v>300.61999999999995</v>
      </c>
      <c r="BV445" s="31">
        <v>198.48499999999996</v>
      </c>
      <c r="BW445" s="31">
        <v>187.62200000000001</v>
      </c>
      <c r="BX445" s="27">
        <v>1500.3700000000001</v>
      </c>
      <c r="BZ445" s="27">
        <v>1813.3340000000001</v>
      </c>
      <c r="CB445" s="27">
        <v>6146.0389999999998</v>
      </c>
      <c r="CD445" s="27">
        <v>19629.960999999999</v>
      </c>
      <c r="CE445" s="27">
        <v>19230.359</v>
      </c>
      <c r="CF445" s="27">
        <v>6354.16</v>
      </c>
      <c r="CG445" s="27">
        <v>6146.0389999999998</v>
      </c>
      <c r="CI445" s="27">
        <v>1959.6069999999997</v>
      </c>
      <c r="CJ445" s="27">
        <v>1682.4179999999999</v>
      </c>
      <c r="CK445" s="27">
        <v>1682.4179999999999</v>
      </c>
      <c r="CL445" s="27">
        <v>1500.3700000000001</v>
      </c>
    </row>
    <row r="446" spans="1:90" ht="16.5" customHeight="1" x14ac:dyDescent="0.25">
      <c r="A446" s="50"/>
      <c r="B446" s="27" t="s">
        <v>503</v>
      </c>
      <c r="C446" s="51" t="s">
        <v>79</v>
      </c>
      <c r="D446" s="52" t="s">
        <v>34</v>
      </c>
      <c r="E446" s="53" t="s">
        <v>58</v>
      </c>
      <c r="F446" s="53"/>
      <c r="G446" s="53">
        <v>337.08666599999998</v>
      </c>
      <c r="H446" s="53">
        <v>306.10413899999998</v>
      </c>
      <c r="I446" s="28" t="s">
        <v>58</v>
      </c>
      <c r="J446" s="47" t="s">
        <v>58</v>
      </c>
      <c r="K446" s="53" t="s">
        <v>58</v>
      </c>
      <c r="L446" s="53" t="s">
        <v>58</v>
      </c>
      <c r="M446" s="53">
        <v>38.730981</v>
      </c>
      <c r="N446" s="53">
        <v>41.154052000000007</v>
      </c>
      <c r="O446" s="28" t="s">
        <v>58</v>
      </c>
      <c r="P446" s="47" t="s">
        <v>58</v>
      </c>
      <c r="Q446" s="53" t="s">
        <v>58</v>
      </c>
      <c r="R446" s="53" t="s">
        <v>58</v>
      </c>
      <c r="S446" s="53">
        <v>8.9590350000000001</v>
      </c>
      <c r="T446" s="53">
        <v>23.323988</v>
      </c>
      <c r="U446" s="28" t="s">
        <v>58</v>
      </c>
      <c r="V446" s="29" t="s">
        <v>58</v>
      </c>
      <c r="W446" s="27"/>
      <c r="X446" s="27" t="s">
        <v>81</v>
      </c>
      <c r="Y446" s="27"/>
      <c r="Z446" s="27"/>
      <c r="AA446" s="30">
        <v>1817.07015</v>
      </c>
      <c r="AB446" s="31"/>
      <c r="AC446" s="31">
        <v>443.48969</v>
      </c>
      <c r="AD446" s="31">
        <v>170.31724900000006</v>
      </c>
      <c r="AE446" s="31">
        <v>219.63123300000001</v>
      </c>
      <c r="AF446" s="31"/>
      <c r="AG446" s="31">
        <v>83.084809000000007</v>
      </c>
      <c r="AH446" s="31"/>
      <c r="AI446" s="31">
        <v>58.158023999999997</v>
      </c>
      <c r="AJ446" s="31">
        <v>50.145739999999989</v>
      </c>
      <c r="AK446" s="31">
        <v>74.869701000000006</v>
      </c>
      <c r="AL446" s="31">
        <v>67.109408999999999</v>
      </c>
      <c r="AM446" s="31"/>
      <c r="AN446" s="31">
        <v>30.724133000000002</v>
      </c>
      <c r="AO446" s="31"/>
      <c r="AP446" s="31">
        <v>32.384293</v>
      </c>
      <c r="AQ446" s="31">
        <v>46.040020000000005</v>
      </c>
      <c r="AR446" s="31">
        <v>42.470780999999995</v>
      </c>
      <c r="AS446" s="31">
        <v>38.708193999999999</v>
      </c>
      <c r="AT446" s="31"/>
      <c r="AU446" s="31">
        <v>35.546336000000004</v>
      </c>
      <c r="AV446" s="31"/>
      <c r="AW446" s="31">
        <v>38.730981</v>
      </c>
      <c r="AX446" s="31">
        <v>47.877905000000013</v>
      </c>
      <c r="AY446" s="31">
        <v>45.524907999999989</v>
      </c>
      <c r="AZ446" s="31">
        <v>41.154052000000007</v>
      </c>
      <c r="BA446" s="31"/>
      <c r="BB446" s="31">
        <v>31.911492000000003</v>
      </c>
      <c r="BC446" s="31"/>
      <c r="BD446" s="31">
        <v>8.9590350000000001</v>
      </c>
      <c r="BE446" s="31">
        <v>8.1994009999999946</v>
      </c>
      <c r="BF446" s="31">
        <v>26.265718</v>
      </c>
      <c r="BG446" s="31">
        <v>23.323988</v>
      </c>
      <c r="BH446" s="30">
        <v>50.901859999999999</v>
      </c>
      <c r="BI446" s="30">
        <v>282.64135499999998</v>
      </c>
      <c r="BJ446" s="30">
        <v>291.24778299999997</v>
      </c>
      <c r="BK446" s="30">
        <v>273.66197899999997</v>
      </c>
      <c r="BL446" s="30">
        <v>243.995867</v>
      </c>
      <c r="BM446" s="30"/>
      <c r="BN446" s="30">
        <v>254.76325900000001</v>
      </c>
      <c r="BO446" s="30">
        <v>343.57008100000002</v>
      </c>
      <c r="BP446" s="30">
        <v>363.40883000000002</v>
      </c>
      <c r="BQ446" s="30">
        <v>564.69011399999999</v>
      </c>
      <c r="BR446" s="30">
        <v>562.92238399999997</v>
      </c>
      <c r="BS446" s="30"/>
      <c r="BT446" s="31">
        <v>162.10195299999998</v>
      </c>
      <c r="BU446" s="31">
        <v>15.172367000000012</v>
      </c>
      <c r="BV446" s="31">
        <v>13.767840999999997</v>
      </c>
      <c r="BW446" s="31">
        <v>32.031173000000003</v>
      </c>
      <c r="BX446" s="27">
        <v>34.885567000000002</v>
      </c>
      <c r="BZ446" s="27">
        <v>128.94914900000001</v>
      </c>
      <c r="CB446" s="27">
        <v>12.976769999999995</v>
      </c>
      <c r="CD446" s="27">
        <v>66.748142000000001</v>
      </c>
      <c r="CE446" s="27">
        <v>66.376610999999997</v>
      </c>
      <c r="CF446" s="27">
        <v>31.023797000000002</v>
      </c>
      <c r="CG446" s="27">
        <v>12.976769999999995</v>
      </c>
      <c r="CI446" s="27">
        <v>173.287846</v>
      </c>
      <c r="CJ446" s="27">
        <v>65.238107999999983</v>
      </c>
      <c r="CK446" s="27">
        <v>65.238107999999983</v>
      </c>
      <c r="CL446" s="27">
        <v>34.885567000000002</v>
      </c>
    </row>
    <row r="447" spans="1:90" ht="16.5" customHeight="1" x14ac:dyDescent="0.25">
      <c r="A447" s="50"/>
      <c r="B447" s="27" t="s">
        <v>504</v>
      </c>
      <c r="C447" s="51" t="s">
        <v>79</v>
      </c>
      <c r="D447" s="52" t="s">
        <v>34</v>
      </c>
      <c r="E447" s="53" t="s">
        <v>58</v>
      </c>
      <c r="F447" s="53"/>
      <c r="G447" s="53">
        <v>19.653929000000002</v>
      </c>
      <c r="H447" s="53">
        <v>9.9797180000000001</v>
      </c>
      <c r="I447" s="28" t="s">
        <v>58</v>
      </c>
      <c r="J447" s="47" t="s">
        <v>58</v>
      </c>
      <c r="K447" s="53" t="s">
        <v>58</v>
      </c>
      <c r="L447" s="53" t="s">
        <v>58</v>
      </c>
      <c r="M447" s="53">
        <v>2.7002360000000003</v>
      </c>
      <c r="N447" s="53">
        <v>2.3166019999999996</v>
      </c>
      <c r="O447" s="28" t="s">
        <v>58</v>
      </c>
      <c r="P447" s="47" t="s">
        <v>58</v>
      </c>
      <c r="Q447" s="53" t="s">
        <v>58</v>
      </c>
      <c r="R447" s="53" t="s">
        <v>58</v>
      </c>
      <c r="S447" s="53">
        <v>3.3802750000000001</v>
      </c>
      <c r="T447" s="53">
        <v>3.6783960000000002</v>
      </c>
      <c r="U447" s="28" t="s">
        <v>58</v>
      </c>
      <c r="V447" s="29" t="s">
        <v>58</v>
      </c>
      <c r="W447" s="27"/>
      <c r="X447" s="27" t="s">
        <v>81</v>
      </c>
      <c r="Y447" s="27"/>
      <c r="Z447" s="27"/>
      <c r="AA447" s="30">
        <v>4264</v>
      </c>
      <c r="AB447" s="31"/>
      <c r="AC447" s="31">
        <v>19.743717</v>
      </c>
      <c r="AD447" s="31">
        <v>15.368403000000001</v>
      </c>
      <c r="AE447" s="31">
        <v>10.454976</v>
      </c>
      <c r="AF447" s="31"/>
      <c r="AG447" s="31">
        <v>10.032907</v>
      </c>
      <c r="AH447" s="31"/>
      <c r="AI447" s="31">
        <v>10.677521</v>
      </c>
      <c r="AJ447" s="31">
        <v>8.2850779999999986</v>
      </c>
      <c r="AK447" s="31">
        <v>4.7880500000000001</v>
      </c>
      <c r="AL447" s="31">
        <v>4.6464829999999999</v>
      </c>
      <c r="AM447" s="31"/>
      <c r="AN447" s="31">
        <v>5.62751</v>
      </c>
      <c r="AO447" s="31"/>
      <c r="AP447" s="31">
        <v>2.6287820000000002</v>
      </c>
      <c r="AQ447" s="31">
        <v>5.969087</v>
      </c>
      <c r="AR447" s="31">
        <v>2.5850430000000002</v>
      </c>
      <c r="AS447" s="31">
        <v>2.2651110000000001</v>
      </c>
      <c r="AT447" s="31"/>
      <c r="AU447" s="31">
        <v>5.7124880000000005</v>
      </c>
      <c r="AV447" s="31"/>
      <c r="AW447" s="31">
        <v>2.7002360000000003</v>
      </c>
      <c r="AX447" s="31">
        <v>6.0507369999999998</v>
      </c>
      <c r="AY447" s="31">
        <v>2.6247059999999998</v>
      </c>
      <c r="AZ447" s="31">
        <v>2.3166019999999996</v>
      </c>
      <c r="BA447" s="31"/>
      <c r="BB447" s="31">
        <v>7.5974079999999997</v>
      </c>
      <c r="BC447" s="31"/>
      <c r="BD447" s="31">
        <v>3.3802750000000001</v>
      </c>
      <c r="BE447" s="31">
        <v>1058.224048</v>
      </c>
      <c r="BF447" s="31">
        <v>3.6449419999999999</v>
      </c>
      <c r="BG447" s="31">
        <v>3.6783960000000002</v>
      </c>
      <c r="BH447" s="30">
        <v>138.964519</v>
      </c>
      <c r="BI447" s="30">
        <v>-16.509816000000001</v>
      </c>
      <c r="BJ447" s="30">
        <v>-21.139605</v>
      </c>
      <c r="BK447" s="30">
        <v>-26.803761999999999</v>
      </c>
      <c r="BL447" s="30">
        <v>-28.943407000000001</v>
      </c>
      <c r="BM447" s="30"/>
      <c r="BN447" s="30">
        <v>452.68652600000001</v>
      </c>
      <c r="BO447" s="30">
        <v>747.50986999999998</v>
      </c>
      <c r="BP447" s="30">
        <v>751.154811</v>
      </c>
      <c r="BQ447" s="30">
        <v>1809.4684999999999</v>
      </c>
      <c r="BR447" s="30">
        <v>1812.8487749999999</v>
      </c>
      <c r="BS447" s="30"/>
      <c r="BT447" s="31">
        <v>8.7465649999999968</v>
      </c>
      <c r="BU447" s="31">
        <v>3.9238669999999995</v>
      </c>
      <c r="BV447" s="31">
        <v>3.535536</v>
      </c>
      <c r="BW447" s="31">
        <v>1.5483600000000004</v>
      </c>
      <c r="BX447" s="27">
        <v>14.171141</v>
      </c>
      <c r="BZ447" s="27">
        <v>14.387931</v>
      </c>
      <c r="CB447" s="27">
        <v>149.99066200000001</v>
      </c>
      <c r="CD447" s="27">
        <v>1068.9276620000001</v>
      </c>
      <c r="CE447" s="27">
        <v>1069.466398</v>
      </c>
      <c r="CF447" s="27">
        <v>156.455038</v>
      </c>
      <c r="CG447" s="27">
        <v>149.99066200000001</v>
      </c>
      <c r="CI447" s="27">
        <v>13.692280999999998</v>
      </c>
      <c r="CJ447" s="27">
        <v>12.871980000000001</v>
      </c>
      <c r="CK447" s="27">
        <v>12.871980000000001</v>
      </c>
      <c r="CL447" s="27">
        <v>14.171141</v>
      </c>
    </row>
    <row r="448" spans="1:90" ht="16.5" customHeight="1" x14ac:dyDescent="0.25">
      <c r="A448" s="50"/>
      <c r="B448" s="27" t="s">
        <v>505</v>
      </c>
      <c r="C448" s="51" t="s">
        <v>79</v>
      </c>
      <c r="D448" s="52" t="s">
        <v>34</v>
      </c>
      <c r="E448" s="53" t="s">
        <v>58</v>
      </c>
      <c r="F448" s="53"/>
      <c r="G448" s="53"/>
      <c r="H448" s="53">
        <v>228.96322799999999</v>
      </c>
      <c r="I448" s="28" t="s">
        <v>58</v>
      </c>
      <c r="J448" s="47" t="s">
        <v>58</v>
      </c>
      <c r="K448" s="53" t="s">
        <v>58</v>
      </c>
      <c r="L448" s="53" t="s">
        <v>58</v>
      </c>
      <c r="M448" s="53" t="s">
        <v>58</v>
      </c>
      <c r="N448" s="53">
        <v>-267.69322699999998</v>
      </c>
      <c r="O448" s="28" t="s">
        <v>58</v>
      </c>
      <c r="P448" s="47" t="s">
        <v>58</v>
      </c>
      <c r="Q448" s="53" t="s">
        <v>58</v>
      </c>
      <c r="R448" s="53" t="s">
        <v>58</v>
      </c>
      <c r="S448" s="53" t="s">
        <v>58</v>
      </c>
      <c r="T448" s="53">
        <v>-311.10320899999999</v>
      </c>
      <c r="U448" s="28" t="s">
        <v>58</v>
      </c>
      <c r="V448" s="29" t="s">
        <v>58</v>
      </c>
      <c r="W448" s="27"/>
      <c r="X448" s="27" t="s">
        <v>214</v>
      </c>
      <c r="Y448" s="27"/>
      <c r="Z448" s="27"/>
      <c r="AA448" s="30">
        <v>3005</v>
      </c>
      <c r="AB448" s="31"/>
      <c r="AC448" s="31">
        <v>644.07317699999999</v>
      </c>
      <c r="AD448" s="31"/>
      <c r="AE448" s="31">
        <v>365.34253699999999</v>
      </c>
      <c r="AF448" s="31"/>
      <c r="AG448" s="31">
        <v>-264.50047000000001</v>
      </c>
      <c r="AH448" s="31"/>
      <c r="AI448" s="31"/>
      <c r="AJ448" s="31"/>
      <c r="AK448" s="31">
        <v>-201.563514</v>
      </c>
      <c r="AL448" s="31">
        <v>-299.81493599999999</v>
      </c>
      <c r="AM448" s="31"/>
      <c r="AN448" s="31">
        <v>-319.20189499999998</v>
      </c>
      <c r="AO448" s="31"/>
      <c r="AP448" s="31"/>
      <c r="AQ448" s="31"/>
      <c r="AR448" s="31">
        <v>-234.53619900000001</v>
      </c>
      <c r="AS448" s="31">
        <v>-328.05508200000003</v>
      </c>
      <c r="AT448" s="31"/>
      <c r="AU448" s="31">
        <v>-198.33754299999998</v>
      </c>
      <c r="AV448" s="31"/>
      <c r="AW448" s="31"/>
      <c r="AX448" s="31"/>
      <c r="AY448" s="31">
        <v>-129.29420400000001</v>
      </c>
      <c r="AZ448" s="31">
        <v>-267.69322699999998</v>
      </c>
      <c r="BA448" s="31"/>
      <c r="BB448" s="31">
        <v>-47.53096</v>
      </c>
      <c r="BC448" s="31"/>
      <c r="BD448" s="31"/>
      <c r="BE448" s="31"/>
      <c r="BF448" s="31">
        <v>-347.08375699999999</v>
      </c>
      <c r="BG448" s="31">
        <v>-311.10320899999999</v>
      </c>
      <c r="BH448" s="30">
        <v>1100.5628120000001</v>
      </c>
      <c r="BI448" s="30">
        <v>1204.5478639999999</v>
      </c>
      <c r="BJ448" s="30">
        <v>1218.1998019999999</v>
      </c>
      <c r="BK448" s="30"/>
      <c r="BL448" s="30"/>
      <c r="BM448" s="30"/>
      <c r="BN448" s="30">
        <v>-678.10546899999997</v>
      </c>
      <c r="BO448" s="30">
        <v>-582.18368699999996</v>
      </c>
      <c r="BP448" s="30">
        <v>-789.96955000000003</v>
      </c>
      <c r="BQ448" s="30"/>
      <c r="BR448" s="30"/>
      <c r="BS448" s="30"/>
      <c r="BT448" s="31">
        <v>423.573215</v>
      </c>
      <c r="BU448" s="31">
        <v>22.09990899999999</v>
      </c>
      <c r="BV448" s="31">
        <v>-108.74327300000002</v>
      </c>
      <c r="BW448" s="31">
        <v>-3.4336959999999976</v>
      </c>
      <c r="BX448" s="27">
        <v>-260.01783000000006</v>
      </c>
      <c r="BZ448" s="27">
        <v>-411.41194300000006</v>
      </c>
      <c r="CB448" s="27">
        <v>-190.51905500000001</v>
      </c>
      <c r="CD448" s="27">
        <v>-382.79398600000002</v>
      </c>
      <c r="CE448" s="27">
        <v>-382.79398600000002</v>
      </c>
      <c r="CF448" s="27">
        <v>-382.79398600000002</v>
      </c>
      <c r="CG448" s="27">
        <v>-190.51905500000001</v>
      </c>
      <c r="CJ448" s="27">
        <v>-411.41194300000006</v>
      </c>
      <c r="CK448" s="27">
        <v>-411.41194300000006</v>
      </c>
      <c r="CL448" s="27">
        <v>-260.01783000000006</v>
      </c>
    </row>
    <row r="449" spans="1:90" ht="16.5" customHeight="1" x14ac:dyDescent="0.25">
      <c r="A449" s="50"/>
      <c r="B449" s="27" t="s">
        <v>506</v>
      </c>
      <c r="C449" s="51" t="s">
        <v>79</v>
      </c>
      <c r="D449" s="52" t="s">
        <v>34</v>
      </c>
      <c r="E449" s="53" t="s">
        <v>58</v>
      </c>
      <c r="F449" s="53"/>
      <c r="G449" s="53">
        <v>245.76920799999999</v>
      </c>
      <c r="H449" s="53">
        <v>151.79675900000001</v>
      </c>
      <c r="I449" s="28" t="s">
        <v>58</v>
      </c>
      <c r="J449" s="47" t="s">
        <v>58</v>
      </c>
      <c r="K449" s="53" t="s">
        <v>58</v>
      </c>
      <c r="L449" s="53" t="s">
        <v>58</v>
      </c>
      <c r="M449" s="53">
        <v>32.230267999999995</v>
      </c>
      <c r="N449" s="53">
        <v>34.19272200000001</v>
      </c>
      <c r="O449" s="28" t="s">
        <v>58</v>
      </c>
      <c r="P449" s="47" t="s">
        <v>58</v>
      </c>
      <c r="Q449" s="53" t="s">
        <v>58</v>
      </c>
      <c r="R449" s="53" t="s">
        <v>58</v>
      </c>
      <c r="S449" s="53">
        <v>13.051955</v>
      </c>
      <c r="T449" s="53">
        <v>15.537675999999999</v>
      </c>
      <c r="U449" s="28" t="s">
        <v>58</v>
      </c>
      <c r="V449" s="29" t="s">
        <v>58</v>
      </c>
      <c r="W449" s="27"/>
      <c r="X449" s="27" t="s">
        <v>81</v>
      </c>
      <c r="Y449" s="27"/>
      <c r="Z449" s="27"/>
      <c r="AA449" s="30">
        <v>1228.2</v>
      </c>
      <c r="AB449" s="31"/>
      <c r="AC449" s="31">
        <v>270.91943700000002</v>
      </c>
      <c r="AD449" s="31">
        <v>235.65305899999998</v>
      </c>
      <c r="AE449" s="31">
        <v>165.16250700000001</v>
      </c>
      <c r="AF449" s="31"/>
      <c r="AG449" s="31">
        <v>68.721800999999999</v>
      </c>
      <c r="AH449" s="31"/>
      <c r="AI449" s="31">
        <v>42.769674000000002</v>
      </c>
      <c r="AJ449" s="31">
        <v>37.247337000000002</v>
      </c>
      <c r="AK449" s="31">
        <v>32.627909000000002</v>
      </c>
      <c r="AL449" s="31">
        <v>38.946720999999997</v>
      </c>
      <c r="AM449" s="31"/>
      <c r="AN449" s="31">
        <v>52.157153000000008</v>
      </c>
      <c r="AO449" s="31"/>
      <c r="AP449" s="31">
        <v>26.211901999999998</v>
      </c>
      <c r="AQ449" s="31">
        <v>24.90025</v>
      </c>
      <c r="AR449" s="31">
        <v>19.824843999999999</v>
      </c>
      <c r="AS449" s="31">
        <v>29.860453</v>
      </c>
      <c r="AT449" s="31"/>
      <c r="AU449" s="31">
        <v>59.329915000000007</v>
      </c>
      <c r="AV449" s="31"/>
      <c r="AW449" s="31">
        <v>32.230267999999995</v>
      </c>
      <c r="AX449" s="31">
        <v>28.066110000000002</v>
      </c>
      <c r="AY449" s="31">
        <v>24.343246999999998</v>
      </c>
      <c r="AZ449" s="31">
        <v>34.19272200000001</v>
      </c>
      <c r="BA449" s="31"/>
      <c r="BB449" s="31">
        <v>39.259399000000002</v>
      </c>
      <c r="BC449" s="31"/>
      <c r="BD449" s="31">
        <v>13.051955</v>
      </c>
      <c r="BE449" s="31">
        <v>21.095152999999996</v>
      </c>
      <c r="BF449" s="31">
        <v>26.393270000000001</v>
      </c>
      <c r="BG449" s="31">
        <v>15.537675999999999</v>
      </c>
      <c r="BH449" s="30">
        <v>126.10630399999998</v>
      </c>
      <c r="BI449" s="30">
        <v>515.29875199999992</v>
      </c>
      <c r="BJ449" s="30">
        <v>522.70991500000002</v>
      </c>
      <c r="BK449" s="30">
        <v>563.93750899999998</v>
      </c>
      <c r="BL449" s="30">
        <v>672.45710600000007</v>
      </c>
      <c r="BM449" s="30"/>
      <c r="BN449" s="30">
        <v>130.99028200000001</v>
      </c>
      <c r="BO449" s="30">
        <v>284.77248500000002</v>
      </c>
      <c r="BP449" s="30">
        <v>310.30505399999998</v>
      </c>
      <c r="BQ449" s="30">
        <v>471.10290900000001</v>
      </c>
      <c r="BR449" s="30">
        <v>483.28048799999999</v>
      </c>
      <c r="BS449" s="30"/>
      <c r="BT449" s="31">
        <v>83.165375999999981</v>
      </c>
      <c r="BU449" s="31">
        <v>19.302892999999997</v>
      </c>
      <c r="BV449" s="31">
        <v>13.347427000000001</v>
      </c>
      <c r="BW449" s="31">
        <v>6.9111680000000009</v>
      </c>
      <c r="BX449" s="27">
        <v>90.073391000000015</v>
      </c>
      <c r="BZ449" s="27">
        <v>111.739272</v>
      </c>
      <c r="CB449" s="27">
        <v>91.075440999999998</v>
      </c>
      <c r="CD449" s="27">
        <v>76.078054000000009</v>
      </c>
      <c r="CE449" s="27">
        <v>86.747821999999999</v>
      </c>
      <c r="CF449" s="27">
        <v>108.670361</v>
      </c>
      <c r="CG449" s="27">
        <v>91.075440999999998</v>
      </c>
      <c r="CI449" s="27">
        <v>118.832347</v>
      </c>
      <c r="CJ449" s="27">
        <v>95.113745000000023</v>
      </c>
      <c r="CK449" s="27">
        <v>95.113745000000023</v>
      </c>
      <c r="CL449" s="27">
        <v>90.073391000000015</v>
      </c>
    </row>
    <row r="450" spans="1:90" ht="16.5" customHeight="1" x14ac:dyDescent="0.25">
      <c r="A450" s="50"/>
      <c r="B450" s="27" t="s">
        <v>507</v>
      </c>
      <c r="C450" s="51" t="s">
        <v>79</v>
      </c>
      <c r="D450" s="52" t="s">
        <v>34</v>
      </c>
      <c r="E450" s="53" t="s">
        <v>58</v>
      </c>
      <c r="F450" s="53"/>
      <c r="G450" s="53">
        <v>953.52804200000014</v>
      </c>
      <c r="H450" s="53">
        <v>575.93893100000003</v>
      </c>
      <c r="I450" s="28" t="s">
        <v>58</v>
      </c>
      <c r="J450" s="47" t="s">
        <v>58</v>
      </c>
      <c r="K450" s="53" t="s">
        <v>58</v>
      </c>
      <c r="L450" s="53" t="s">
        <v>58</v>
      </c>
      <c r="M450" s="53">
        <v>251.06319400000004</v>
      </c>
      <c r="N450" s="53">
        <v>253.24409499999996</v>
      </c>
      <c r="O450" s="28" t="s">
        <v>58</v>
      </c>
      <c r="P450" s="47" t="s">
        <v>58</v>
      </c>
      <c r="Q450" s="53" t="s">
        <v>58</v>
      </c>
      <c r="R450" s="53" t="s">
        <v>58</v>
      </c>
      <c r="S450" s="53">
        <v>51.52319</v>
      </c>
      <c r="T450" s="53">
        <v>318.322</v>
      </c>
      <c r="U450" s="28" t="s">
        <v>58</v>
      </c>
      <c r="V450" s="29" t="s">
        <v>58</v>
      </c>
      <c r="W450" s="27"/>
      <c r="X450" s="27" t="s">
        <v>81</v>
      </c>
      <c r="Y450" s="27"/>
      <c r="Z450" s="27"/>
      <c r="AA450" s="30">
        <v>14090.0067</v>
      </c>
      <c r="AB450" s="31"/>
      <c r="AC450" s="31">
        <v>1218.5152290000001</v>
      </c>
      <c r="AD450" s="31">
        <v>1380.3141900000001</v>
      </c>
      <c r="AE450" s="31">
        <v>1396.8205379999999</v>
      </c>
      <c r="AF450" s="31"/>
      <c r="AG450" s="31">
        <v>575.09193600000003</v>
      </c>
      <c r="AH450" s="31"/>
      <c r="AI450" s="31">
        <v>291.19179000000003</v>
      </c>
      <c r="AJ450" s="31">
        <v>368.60053300000004</v>
      </c>
      <c r="AK450" s="31">
        <v>635.669669</v>
      </c>
      <c r="AL450" s="31">
        <v>284.19801000000001</v>
      </c>
      <c r="AM450" s="31"/>
      <c r="AN450" s="31">
        <v>502.79845499999999</v>
      </c>
      <c r="AO450" s="31"/>
      <c r="AP450" s="31">
        <v>236.99521700000003</v>
      </c>
      <c r="AQ450" s="31">
        <v>317.55821399999991</v>
      </c>
      <c r="AR450" s="31">
        <v>577.11246700000004</v>
      </c>
      <c r="AS450" s="31">
        <v>247.65025700000001</v>
      </c>
      <c r="AT450" s="31"/>
      <c r="AU450" s="31">
        <v>516.23634600000003</v>
      </c>
      <c r="AV450" s="31"/>
      <c r="AW450" s="31">
        <v>251.06319400000004</v>
      </c>
      <c r="AX450" s="31">
        <v>332.52124099999992</v>
      </c>
      <c r="AY450" s="31">
        <v>593.80452300000002</v>
      </c>
      <c r="AZ450" s="31">
        <v>253.24409499999996</v>
      </c>
      <c r="BA450" s="31"/>
      <c r="BB450" s="31">
        <v>562.07814199999996</v>
      </c>
      <c r="BC450" s="31"/>
      <c r="BD450" s="31">
        <v>51.52319</v>
      </c>
      <c r="BE450" s="31">
        <v>333.11308099999997</v>
      </c>
      <c r="BF450" s="31">
        <v>478.72499900000003</v>
      </c>
      <c r="BG450" s="31">
        <v>318.322</v>
      </c>
      <c r="BH450" s="30">
        <v>487.090754</v>
      </c>
      <c r="BI450" s="30">
        <v>359.18422700000002</v>
      </c>
      <c r="BJ450" s="30">
        <v>954.32699400000001</v>
      </c>
      <c r="BK450" s="30">
        <v>955.75105799999994</v>
      </c>
      <c r="BL450" s="30">
        <v>644.35817099999986</v>
      </c>
      <c r="BM450" s="30"/>
      <c r="BN450" s="30">
        <v>558.44624899999997</v>
      </c>
      <c r="BO450" s="30">
        <v>1294.184346</v>
      </c>
      <c r="BP450" s="30">
        <v>1773.18533</v>
      </c>
      <c r="BQ450" s="30">
        <v>2108.976635</v>
      </c>
      <c r="BR450" s="30">
        <v>2159.8458479999999</v>
      </c>
      <c r="BS450" s="30"/>
      <c r="BT450" s="31">
        <v>349.94553299999995</v>
      </c>
      <c r="BU450" s="31">
        <v>76.885992999999985</v>
      </c>
      <c r="BV450" s="31">
        <v>50.374137000000005</v>
      </c>
      <c r="BW450" s="31">
        <v>68.391111999999993</v>
      </c>
      <c r="BX450" s="27">
        <v>695.320291</v>
      </c>
      <c r="BZ450" s="27">
        <v>1442.5621099999998</v>
      </c>
      <c r="CB450" s="27">
        <v>708.38692099999992</v>
      </c>
      <c r="CD450" s="27">
        <v>1181.6832700000002</v>
      </c>
      <c r="CE450" s="27">
        <v>1373.9162220000001</v>
      </c>
      <c r="CF450" s="27">
        <v>1139.358976</v>
      </c>
      <c r="CG450" s="27">
        <v>708.38692099999992</v>
      </c>
      <c r="CI450" s="27">
        <v>1430.6330529999998</v>
      </c>
      <c r="CJ450" s="27">
        <v>1212.2388210000001</v>
      </c>
      <c r="CK450" s="27">
        <v>1212.2388210000001</v>
      </c>
      <c r="CL450" s="27">
        <v>695.320291</v>
      </c>
    </row>
    <row r="451" spans="1:90" ht="16.5" customHeight="1" x14ac:dyDescent="0.25">
      <c r="A451" s="50"/>
      <c r="B451" s="27" t="s">
        <v>508</v>
      </c>
      <c r="C451" s="51" t="s">
        <v>79</v>
      </c>
      <c r="D451" s="52" t="s">
        <v>34</v>
      </c>
      <c r="E451" s="53" t="s">
        <v>58</v>
      </c>
      <c r="F451" s="53"/>
      <c r="G451" s="53">
        <v>447.411675</v>
      </c>
      <c r="H451" s="53">
        <v>265.92225400000001</v>
      </c>
      <c r="I451" s="28" t="s">
        <v>58</v>
      </c>
      <c r="J451" s="47" t="s">
        <v>58</v>
      </c>
      <c r="K451" s="53" t="s">
        <v>58</v>
      </c>
      <c r="L451" s="53" t="s">
        <v>58</v>
      </c>
      <c r="M451" s="53">
        <v>49.331677999999997</v>
      </c>
      <c r="N451" s="53">
        <v>23.088082</v>
      </c>
      <c r="O451" s="28" t="s">
        <v>58</v>
      </c>
      <c r="P451" s="47" t="s">
        <v>58</v>
      </c>
      <c r="Q451" s="53" t="s">
        <v>58</v>
      </c>
      <c r="R451" s="53" t="s">
        <v>58</v>
      </c>
      <c r="S451" s="53">
        <v>21.174458000000001</v>
      </c>
      <c r="T451" s="53">
        <v>8.093788</v>
      </c>
      <c r="U451" s="28" t="s">
        <v>58</v>
      </c>
      <c r="V451" s="29" t="s">
        <v>58</v>
      </c>
      <c r="W451" s="27"/>
      <c r="X451" s="27" t="s">
        <v>81</v>
      </c>
      <c r="Y451" s="27"/>
      <c r="Z451" s="27"/>
      <c r="AA451" s="30">
        <v>3056.4</v>
      </c>
      <c r="AB451" s="31"/>
      <c r="AC451" s="31">
        <v>474.66354999999999</v>
      </c>
      <c r="AD451" s="31">
        <v>458.11480099999994</v>
      </c>
      <c r="AE451" s="31">
        <v>331.74238400000002</v>
      </c>
      <c r="AF451" s="31"/>
      <c r="AG451" s="31">
        <v>46.206924000000001</v>
      </c>
      <c r="AH451" s="31"/>
      <c r="AI451" s="31">
        <v>64.433464000000001</v>
      </c>
      <c r="AJ451" s="31">
        <v>111.41086899999999</v>
      </c>
      <c r="AK451" s="31">
        <v>26.1709</v>
      </c>
      <c r="AL451" s="31">
        <v>25.031569000000001</v>
      </c>
      <c r="AM451" s="31"/>
      <c r="AN451" s="31">
        <v>20.248158</v>
      </c>
      <c r="AO451" s="31"/>
      <c r="AP451" s="31">
        <v>35.294412999999999</v>
      </c>
      <c r="AQ451" s="31">
        <v>96.269304999999989</v>
      </c>
      <c r="AR451" s="31">
        <v>9.6848899999999993</v>
      </c>
      <c r="AS451" s="31">
        <v>11.873056</v>
      </c>
      <c r="AT451" s="31"/>
      <c r="AU451" s="31">
        <v>41.389986</v>
      </c>
      <c r="AV451" s="31"/>
      <c r="AW451" s="31">
        <v>49.331677999999997</v>
      </c>
      <c r="AX451" s="31">
        <v>109.52370399999998</v>
      </c>
      <c r="AY451" s="31">
        <v>22.855567000000001</v>
      </c>
      <c r="AZ451" s="31">
        <v>23.088082</v>
      </c>
      <c r="BA451" s="31"/>
      <c r="BB451" s="31">
        <v>14.219994</v>
      </c>
      <c r="BC451" s="31"/>
      <c r="BD451" s="31">
        <v>21.174458000000001</v>
      </c>
      <c r="BE451" s="31">
        <v>93.215409000000008</v>
      </c>
      <c r="BF451" s="31">
        <v>4.9106420000000002</v>
      </c>
      <c r="BG451" s="31">
        <v>8.093788</v>
      </c>
      <c r="BH451" s="30">
        <v>60.264744999999991</v>
      </c>
      <c r="BI451" s="30">
        <v>72.885829000000001</v>
      </c>
      <c r="BJ451" s="30">
        <v>114.870985</v>
      </c>
      <c r="BK451" s="30">
        <v>70.554554999999993</v>
      </c>
      <c r="BL451" s="30">
        <v>126.70258699999999</v>
      </c>
      <c r="BM451" s="30"/>
      <c r="BN451" s="30">
        <v>230.78221500000001</v>
      </c>
      <c r="BO451" s="30">
        <v>383.41999399999997</v>
      </c>
      <c r="BP451" s="30">
        <v>387.10796399999998</v>
      </c>
      <c r="BQ451" s="30">
        <v>607.90106400000002</v>
      </c>
      <c r="BR451" s="30">
        <v>622.34968100000003</v>
      </c>
      <c r="BS451" s="30"/>
      <c r="BT451" s="31">
        <v>170.86575100000005</v>
      </c>
      <c r="BU451" s="31">
        <v>22.316636999999997</v>
      </c>
      <c r="BV451" s="31">
        <v>40.314564000000004</v>
      </c>
      <c r="BW451" s="31">
        <v>23.846902</v>
      </c>
      <c r="BX451" s="27">
        <v>94.245627999999996</v>
      </c>
      <c r="BZ451" s="27">
        <v>173.76925699999998</v>
      </c>
      <c r="CB451" s="27">
        <v>39.229811999999995</v>
      </c>
      <c r="CD451" s="27">
        <v>127.39429700000002</v>
      </c>
      <c r="CE451" s="27">
        <v>112.346045</v>
      </c>
      <c r="CF451" s="27">
        <v>31.825554999999998</v>
      </c>
      <c r="CG451" s="27">
        <v>39.229811999999995</v>
      </c>
      <c r="CI451" s="27">
        <v>204.79903099999999</v>
      </c>
      <c r="CJ451" s="27">
        <v>94.784558000000004</v>
      </c>
      <c r="CK451" s="27">
        <v>94.784558000000004</v>
      </c>
      <c r="CL451" s="27">
        <v>94.245627999999996</v>
      </c>
    </row>
    <row r="452" spans="1:90" ht="16.5" customHeight="1" x14ac:dyDescent="0.25">
      <c r="A452" s="50"/>
      <c r="B452" s="27" t="s">
        <v>509</v>
      </c>
      <c r="C452" s="51" t="s">
        <v>79</v>
      </c>
      <c r="D452" s="52" t="s">
        <v>34</v>
      </c>
      <c r="E452" s="53" t="s">
        <v>58</v>
      </c>
      <c r="F452" s="53"/>
      <c r="G452" s="53">
        <v>0</v>
      </c>
      <c r="H452" s="53">
        <v>0</v>
      </c>
      <c r="I452" s="28" t="s">
        <v>58</v>
      </c>
      <c r="J452" s="47" t="s">
        <v>58</v>
      </c>
      <c r="K452" s="53" t="s">
        <v>58</v>
      </c>
      <c r="L452" s="53" t="s">
        <v>58</v>
      </c>
      <c r="M452" s="53">
        <v>-2.0886300000000002</v>
      </c>
      <c r="N452" s="53">
        <v>-1.0202740000000001</v>
      </c>
      <c r="O452" s="28" t="s">
        <v>58</v>
      </c>
      <c r="P452" s="47" t="s">
        <v>58</v>
      </c>
      <c r="Q452" s="53" t="s">
        <v>58</v>
      </c>
      <c r="R452" s="53" t="s">
        <v>58</v>
      </c>
      <c r="S452" s="53">
        <v>-0.95107900000000001</v>
      </c>
      <c r="T452" s="53">
        <v>-0.26101799999999997</v>
      </c>
      <c r="U452" s="28" t="s">
        <v>58</v>
      </c>
      <c r="V452" s="29" t="s">
        <v>58</v>
      </c>
      <c r="W452" s="27"/>
      <c r="X452" s="27" t="s">
        <v>81</v>
      </c>
      <c r="Y452" s="27"/>
      <c r="Z452" s="27"/>
      <c r="AA452" s="30">
        <v>2037.231085546</v>
      </c>
      <c r="AB452" s="31"/>
      <c r="AC452" s="31">
        <v>0</v>
      </c>
      <c r="AD452" s="31">
        <v>0</v>
      </c>
      <c r="AE452" s="31">
        <v>0</v>
      </c>
      <c r="AF452" s="31"/>
      <c r="AG452" s="31">
        <v>0</v>
      </c>
      <c r="AH452" s="31"/>
      <c r="AI452" s="31">
        <v>0</v>
      </c>
      <c r="AJ452" s="31">
        <v>0</v>
      </c>
      <c r="AK452" s="31">
        <v>0</v>
      </c>
      <c r="AL452" s="31">
        <v>0</v>
      </c>
      <c r="AM452" s="31"/>
      <c r="AN452" s="31">
        <v>-2.0197630000000002</v>
      </c>
      <c r="AO452" s="31"/>
      <c r="AP452" s="31">
        <v>-2.1212800000000001</v>
      </c>
      <c r="AQ452" s="31">
        <v>-1.2578399999999998</v>
      </c>
      <c r="AR452" s="31">
        <v>-1.182766</v>
      </c>
      <c r="AS452" s="31">
        <v>-1.036454</v>
      </c>
      <c r="AT452" s="31"/>
      <c r="AU452" s="31">
        <v>-1.9872660000000002</v>
      </c>
      <c r="AV452" s="31"/>
      <c r="AW452" s="31">
        <v>-2.0886300000000002</v>
      </c>
      <c r="AX452" s="31">
        <v>-1.2415499999999999</v>
      </c>
      <c r="AY452" s="31">
        <v>-1.1665840000000001</v>
      </c>
      <c r="AZ452" s="31">
        <v>-1.0202740000000001</v>
      </c>
      <c r="BA452" s="31"/>
      <c r="BB452" s="31">
        <v>-0.42871599999999999</v>
      </c>
      <c r="BC452" s="31"/>
      <c r="BD452" s="31">
        <v>-0.95107900000000001</v>
      </c>
      <c r="BE452" s="31">
        <v>361.88450899999998</v>
      </c>
      <c r="BF452" s="31">
        <v>-0.24793999999999999</v>
      </c>
      <c r="BG452" s="31">
        <v>-0.26101799999999997</v>
      </c>
      <c r="BH452" s="30">
        <v>-15.118399999999999</v>
      </c>
      <c r="BI452" s="30">
        <v>-14.709555</v>
      </c>
      <c r="BJ452" s="30">
        <v>-14.852263000000001</v>
      </c>
      <c r="BK452" s="30">
        <v>-14.053059000000001</v>
      </c>
      <c r="BL452" s="30">
        <v>-13.029398</v>
      </c>
      <c r="BM452" s="30"/>
      <c r="BN452" s="30">
        <v>151.77096700000001</v>
      </c>
      <c r="BO452" s="30">
        <v>182.04230799999999</v>
      </c>
      <c r="BP452" s="30">
        <v>181.761684</v>
      </c>
      <c r="BQ452" s="30">
        <v>543.60885299999995</v>
      </c>
      <c r="BR452" s="30">
        <v>542.66646000000003</v>
      </c>
      <c r="BS452" s="30"/>
      <c r="BT452" s="31">
        <v>0</v>
      </c>
      <c r="BU452" s="31">
        <v>-0.59064300000000003</v>
      </c>
      <c r="BV452" s="31">
        <v>-0.50209400000000004</v>
      </c>
      <c r="BW452" s="31">
        <v>-0.55219299999999993</v>
      </c>
      <c r="BX452" s="27">
        <v>-3.1548770000000004</v>
      </c>
      <c r="BZ452" s="27">
        <v>-4.3954000000000004</v>
      </c>
      <c r="CB452" s="27">
        <v>30.114567999999998</v>
      </c>
      <c r="CD452" s="27">
        <v>360.42447199999998</v>
      </c>
      <c r="CE452" s="27">
        <v>361.207853</v>
      </c>
      <c r="CF452" s="27">
        <v>29.840988999999997</v>
      </c>
      <c r="CG452" s="27">
        <v>30.114567999999998</v>
      </c>
      <c r="CI452" s="27">
        <v>-5.5170380000000003</v>
      </c>
      <c r="CJ452" s="27">
        <v>-3.7308179999999997</v>
      </c>
      <c r="CK452" s="27">
        <v>-3.7308179999999997</v>
      </c>
      <c r="CL452" s="27">
        <v>-3.1548770000000004</v>
      </c>
    </row>
    <row r="453" spans="1:90" ht="16.5" customHeight="1" x14ac:dyDescent="0.25">
      <c r="A453" s="50"/>
      <c r="B453" s="27" t="s">
        <v>510</v>
      </c>
      <c r="C453" s="51" t="s">
        <v>79</v>
      </c>
      <c r="D453" s="52" t="s">
        <v>34</v>
      </c>
      <c r="E453" s="53" t="s">
        <v>58</v>
      </c>
      <c r="F453" s="53"/>
      <c r="G453" s="53">
        <v>15.49647</v>
      </c>
      <c r="H453" s="53">
        <v>12.597721999999999</v>
      </c>
      <c r="I453" s="28" t="s">
        <v>58</v>
      </c>
      <c r="J453" s="47" t="s">
        <v>58</v>
      </c>
      <c r="K453" s="53" t="s">
        <v>58</v>
      </c>
      <c r="L453" s="53" t="s">
        <v>58</v>
      </c>
      <c r="M453" s="53">
        <v>9.068619</v>
      </c>
      <c r="N453" s="53">
        <v>9.3005980000000008</v>
      </c>
      <c r="O453" s="28" t="s">
        <v>58</v>
      </c>
      <c r="P453" s="47" t="s">
        <v>58</v>
      </c>
      <c r="Q453" s="53" t="s">
        <v>58</v>
      </c>
      <c r="R453" s="53" t="s">
        <v>58</v>
      </c>
      <c r="S453" s="53">
        <v>-334.36959300000001</v>
      </c>
      <c r="T453" s="53">
        <v>43.014961999999997</v>
      </c>
      <c r="U453" s="28" t="s">
        <v>58</v>
      </c>
      <c r="V453" s="29" t="s">
        <v>58</v>
      </c>
      <c r="W453" s="27"/>
      <c r="X453" s="27" t="s">
        <v>81</v>
      </c>
      <c r="Y453" s="27"/>
      <c r="Z453" s="27"/>
      <c r="AA453" s="30">
        <v>3775.8586086</v>
      </c>
      <c r="AB453" s="31"/>
      <c r="AC453" s="31">
        <v>23.827815000000001</v>
      </c>
      <c r="AD453" s="31">
        <v>15.32564</v>
      </c>
      <c r="AE453" s="31">
        <v>14.499568</v>
      </c>
      <c r="AF453" s="31"/>
      <c r="AG453" s="31">
        <v>19.547654000000001</v>
      </c>
      <c r="AH453" s="31"/>
      <c r="AI453" s="31">
        <v>12.335316000000001</v>
      </c>
      <c r="AJ453" s="31">
        <v>11.925456999999998</v>
      </c>
      <c r="AK453" s="31">
        <v>11.639647999999999</v>
      </c>
      <c r="AL453" s="31">
        <v>10.3592</v>
      </c>
      <c r="AM453" s="31"/>
      <c r="AN453" s="31">
        <v>16.938486000000001</v>
      </c>
      <c r="AO453" s="31"/>
      <c r="AP453" s="31">
        <v>9.0560899999999993</v>
      </c>
      <c r="AQ453" s="31">
        <v>10.223390000000002</v>
      </c>
      <c r="AR453" s="31">
        <v>10.007291</v>
      </c>
      <c r="AS453" s="31">
        <v>9.2985100000000003</v>
      </c>
      <c r="AT453" s="31"/>
      <c r="AU453" s="31">
        <v>16.942662000000002</v>
      </c>
      <c r="AV453" s="31"/>
      <c r="AW453" s="31">
        <v>9.068619</v>
      </c>
      <c r="AX453" s="31">
        <v>10.236942000000003</v>
      </c>
      <c r="AY453" s="31">
        <v>10.010761999999998</v>
      </c>
      <c r="AZ453" s="31">
        <v>9.3005980000000008</v>
      </c>
      <c r="BA453" s="31"/>
      <c r="BB453" s="31">
        <v>6.1653990000000007</v>
      </c>
      <c r="BC453" s="31"/>
      <c r="BD453" s="31">
        <v>-334.36959300000001</v>
      </c>
      <c r="BE453" s="31">
        <v>220.95233200000001</v>
      </c>
      <c r="BF453" s="31">
        <v>48.431035000000001</v>
      </c>
      <c r="BG453" s="31">
        <v>43.014961999999997</v>
      </c>
      <c r="BH453" s="30">
        <v>-0.28967399999999999</v>
      </c>
      <c r="BI453" s="30">
        <v>-0.43424499999999999</v>
      </c>
      <c r="BJ453" s="30">
        <v>-0.43287999999999999</v>
      </c>
      <c r="BK453" s="30">
        <v>-0.36778699999999998</v>
      </c>
      <c r="BL453" s="30">
        <v>-0.29702600000000001</v>
      </c>
      <c r="BM453" s="30"/>
      <c r="BN453" s="30">
        <v>337.797282</v>
      </c>
      <c r="BO453" s="30">
        <v>673.63662199999999</v>
      </c>
      <c r="BP453" s="30">
        <v>843.32823299999995</v>
      </c>
      <c r="BQ453" s="30">
        <v>1430.6030149999999</v>
      </c>
      <c r="BR453" s="30">
        <v>818.40792899999997</v>
      </c>
      <c r="BS453" s="30"/>
      <c r="BT453" s="31">
        <v>8.607088000000001</v>
      </c>
      <c r="BU453" s="31">
        <v>4.296538</v>
      </c>
      <c r="BV453" s="31">
        <v>2.4211229999999984</v>
      </c>
      <c r="BW453" s="31">
        <v>7.1817900000000003</v>
      </c>
      <c r="BX453" s="27">
        <v>27.233159999999998</v>
      </c>
      <c r="BZ453" s="27">
        <v>37.190366000000004</v>
      </c>
      <c r="CB453" s="27">
        <v>219.86979300000002</v>
      </c>
      <c r="CD453" s="27">
        <v>-21.971264000000005</v>
      </c>
      <c r="CE453" s="27">
        <v>275.548766</v>
      </c>
      <c r="CF453" s="27">
        <v>275.75135600000004</v>
      </c>
      <c r="CG453" s="27">
        <v>219.86979300000002</v>
      </c>
      <c r="CI453" s="27">
        <v>38.616921000000005</v>
      </c>
      <c r="CJ453" s="27">
        <v>32.947383999999992</v>
      </c>
      <c r="CK453" s="27">
        <v>32.947383999999992</v>
      </c>
      <c r="CL453" s="27">
        <v>27.233159999999998</v>
      </c>
    </row>
    <row r="454" spans="1:90" ht="16.5" customHeight="1" x14ac:dyDescent="0.25">
      <c r="A454" s="50"/>
      <c r="B454" s="27" t="s">
        <v>511</v>
      </c>
      <c r="C454" s="51" t="s">
        <v>79</v>
      </c>
      <c r="D454" s="52" t="s">
        <v>34</v>
      </c>
      <c r="E454" s="53" t="s">
        <v>58</v>
      </c>
      <c r="F454" s="53"/>
      <c r="G454" s="53">
        <v>0</v>
      </c>
      <c r="H454" s="53">
        <v>0</v>
      </c>
      <c r="I454" s="28" t="s">
        <v>58</v>
      </c>
      <c r="J454" s="47" t="s">
        <v>58</v>
      </c>
      <c r="K454" s="53" t="s">
        <v>58</v>
      </c>
      <c r="L454" s="53" t="s">
        <v>58</v>
      </c>
      <c r="M454" s="53">
        <v>-1.758105</v>
      </c>
      <c r="N454" s="53">
        <v>-0.75364600000000004</v>
      </c>
      <c r="O454" s="28" t="s">
        <v>58</v>
      </c>
      <c r="P454" s="47" t="s">
        <v>58</v>
      </c>
      <c r="Q454" s="53" t="s">
        <v>58</v>
      </c>
      <c r="R454" s="53" t="s">
        <v>58</v>
      </c>
      <c r="S454" s="53">
        <v>1.5904000000000001E-2</v>
      </c>
      <c r="T454" s="53">
        <v>-0.47477799999999998</v>
      </c>
      <c r="U454" s="28" t="s">
        <v>58</v>
      </c>
      <c r="V454" s="29" t="s">
        <v>58</v>
      </c>
      <c r="W454" s="27"/>
      <c r="X454" s="27" t="s">
        <v>81</v>
      </c>
      <c r="Y454" s="27"/>
      <c r="Z454" s="27"/>
      <c r="AA454" s="30">
        <v>366.77242875000002</v>
      </c>
      <c r="AB454" s="31"/>
      <c r="AC454" s="31">
        <v>0</v>
      </c>
      <c r="AD454" s="31">
        <v>0</v>
      </c>
      <c r="AE454" s="31">
        <v>0</v>
      </c>
      <c r="AF454" s="31"/>
      <c r="AG454" s="31">
        <v>0</v>
      </c>
      <c r="AH454" s="31"/>
      <c r="AI454" s="31">
        <v>0</v>
      </c>
      <c r="AJ454" s="31">
        <v>0</v>
      </c>
      <c r="AK454" s="31">
        <v>0</v>
      </c>
      <c r="AL454" s="31">
        <v>0</v>
      </c>
      <c r="AM454" s="31"/>
      <c r="AN454" s="31">
        <v>-1.559617</v>
      </c>
      <c r="AO454" s="31"/>
      <c r="AP454" s="31">
        <v>-1.7822819999999999</v>
      </c>
      <c r="AQ454" s="31">
        <v>-0.97207499999999991</v>
      </c>
      <c r="AR454" s="31">
        <v>-0.93410499999999996</v>
      </c>
      <c r="AS454" s="31">
        <v>-0.77057799999999999</v>
      </c>
      <c r="AT454" s="31"/>
      <c r="AU454" s="31">
        <v>-1.5108300000000001</v>
      </c>
      <c r="AV454" s="31"/>
      <c r="AW454" s="31">
        <v>-1.758105</v>
      </c>
      <c r="AX454" s="31">
        <v>-0.953982</v>
      </c>
      <c r="AY454" s="31">
        <v>-0.90972399999999998</v>
      </c>
      <c r="AZ454" s="31">
        <v>-0.75364600000000004</v>
      </c>
      <c r="BA454" s="31"/>
      <c r="BB454" s="31">
        <v>1.474559</v>
      </c>
      <c r="BC454" s="31"/>
      <c r="BD454" s="31">
        <v>1.5904000000000001E-2</v>
      </c>
      <c r="BE454" s="31">
        <v>54.026854000000007</v>
      </c>
      <c r="BF454" s="31">
        <v>1.635955</v>
      </c>
      <c r="BG454" s="31">
        <v>-0.47477799999999998</v>
      </c>
      <c r="BH454" s="30">
        <v>-9.494529</v>
      </c>
      <c r="BI454" s="30">
        <v>-17.723644</v>
      </c>
      <c r="BJ454" s="30">
        <v>-22.204673</v>
      </c>
      <c r="BK454" s="30">
        <v>-22.427056999999998</v>
      </c>
      <c r="BL454" s="30">
        <v>-20.865822999999999</v>
      </c>
      <c r="BM454" s="30"/>
      <c r="BN454" s="30">
        <v>31.958525999999999</v>
      </c>
      <c r="BO454" s="30">
        <v>59.691448999999999</v>
      </c>
      <c r="BP454" s="30">
        <v>61.284787000000001</v>
      </c>
      <c r="BQ454" s="30">
        <v>115.49885999999999</v>
      </c>
      <c r="BR454" s="30">
        <v>115.514764</v>
      </c>
      <c r="BS454" s="30"/>
      <c r="BT454" s="31">
        <v>0</v>
      </c>
      <c r="BU454" s="31">
        <v>-0.48965300000000012</v>
      </c>
      <c r="BV454" s="31">
        <v>-0.55593200000000009</v>
      </c>
      <c r="BW454" s="31">
        <v>-0.60833499999999996</v>
      </c>
      <c r="BX454" s="27">
        <v>-2.5287460000000004</v>
      </c>
      <c r="BZ454" s="27">
        <v>-3.374536</v>
      </c>
      <c r="CB454" s="27">
        <v>27.483423999999999</v>
      </c>
      <c r="CD454" s="27">
        <v>55.203935000000008</v>
      </c>
      <c r="CE454" s="27">
        <v>57.137368000000009</v>
      </c>
      <c r="CF454" s="27">
        <v>28.317604999999997</v>
      </c>
      <c r="CG454" s="27">
        <v>27.483423999999999</v>
      </c>
      <c r="CI454" s="27">
        <v>-4.3754569999999999</v>
      </c>
      <c r="CJ454" s="27">
        <v>-2.9488169999999996</v>
      </c>
      <c r="CK454" s="27">
        <v>-2.9488169999999996</v>
      </c>
      <c r="CL454" s="27">
        <v>-2.5287460000000004</v>
      </c>
    </row>
    <row r="455" spans="1:90" ht="16.5" customHeight="1" x14ac:dyDescent="0.25">
      <c r="A455" s="50"/>
      <c r="B455" s="27" t="s">
        <v>122</v>
      </c>
      <c r="C455" s="51">
        <v>0</v>
      </c>
      <c r="D455" s="52" t="s">
        <v>34</v>
      </c>
      <c r="E455" s="53">
        <v>8804.6000842276098</v>
      </c>
      <c r="F455" s="53"/>
      <c r="G455" s="53">
        <v>10111.755999999999</v>
      </c>
      <c r="H455" s="53">
        <v>5991.0420000000004</v>
      </c>
      <c r="I455" s="28" t="s">
        <v>58</v>
      </c>
      <c r="J455" s="47" t="s">
        <v>58</v>
      </c>
      <c r="K455" s="53">
        <v>1799.0937364593201</v>
      </c>
      <c r="L455" s="53" t="s">
        <v>58</v>
      </c>
      <c r="M455" s="53">
        <v>2343.0140000000001</v>
      </c>
      <c r="N455" s="53">
        <v>1134.3710000000001</v>
      </c>
      <c r="O455" s="28" t="s">
        <v>58</v>
      </c>
      <c r="P455" s="47" t="s">
        <v>58</v>
      </c>
      <c r="Q455" s="53">
        <v>-1733.4565741124502</v>
      </c>
      <c r="R455" s="53" t="s">
        <v>58</v>
      </c>
      <c r="S455" s="53">
        <v>895.64700000000016</v>
      </c>
      <c r="T455" s="53">
        <v>-648.63499999999999</v>
      </c>
      <c r="U455" s="28" t="s">
        <v>58</v>
      </c>
      <c r="V455" s="29" t="s">
        <v>58</v>
      </c>
      <c r="W455" s="27"/>
      <c r="X455" s="27" t="s">
        <v>81</v>
      </c>
      <c r="Y455" s="27"/>
      <c r="Z455" s="27"/>
      <c r="AA455" s="30">
        <v>13105.44</v>
      </c>
      <c r="AB455" s="31"/>
      <c r="AC455" s="31">
        <v>11877.06</v>
      </c>
      <c r="AD455" s="31">
        <v>9017.9670000000006</v>
      </c>
      <c r="AE455" s="31">
        <v>7301.82</v>
      </c>
      <c r="AF455" s="31"/>
      <c r="AG455" s="31">
        <v>3546.8</v>
      </c>
      <c r="AH455" s="31"/>
      <c r="AI455" s="31">
        <v>3470.9560000000001</v>
      </c>
      <c r="AJ455" s="31">
        <v>2840.8149999999987</v>
      </c>
      <c r="AK455" s="31">
        <v>2020.902</v>
      </c>
      <c r="AL455" s="31">
        <v>1697.71</v>
      </c>
      <c r="AM455" s="31"/>
      <c r="AN455" s="31">
        <v>2217.442</v>
      </c>
      <c r="AO455" s="31"/>
      <c r="AP455" s="31">
        <v>2228.136</v>
      </c>
      <c r="AQ455" s="31">
        <v>1735.9099999999999</v>
      </c>
      <c r="AR455" s="31">
        <v>1164.895</v>
      </c>
      <c r="AS455" s="31">
        <v>1050.8820000000001</v>
      </c>
      <c r="AT455" s="31"/>
      <c r="AU455" s="31">
        <v>2378.9960000000001</v>
      </c>
      <c r="AV455" s="31"/>
      <c r="AW455" s="31">
        <v>2343.0140000000001</v>
      </c>
      <c r="AX455" s="31">
        <v>1834.2749999999999</v>
      </c>
      <c r="AY455" s="31">
        <v>1253.7500000000005</v>
      </c>
      <c r="AZ455" s="31">
        <v>1134.3710000000001</v>
      </c>
      <c r="BA455" s="31"/>
      <c r="BB455" s="31">
        <v>-1119.3399999999999</v>
      </c>
      <c r="BC455" s="31"/>
      <c r="BD455" s="31">
        <v>895.64700000000016</v>
      </c>
      <c r="BE455" s="31">
        <v>983.31699999999989</v>
      </c>
      <c r="BF455" s="31">
        <v>-217.078</v>
      </c>
      <c r="BG455" s="31">
        <v>-648.63499999999999</v>
      </c>
      <c r="BH455" s="30">
        <v>1623.7100000000009</v>
      </c>
      <c r="BI455" s="30">
        <v>12400.464</v>
      </c>
      <c r="BJ455" s="30">
        <v>14742.541999999999</v>
      </c>
      <c r="BK455" s="30">
        <v>14285.286999999998</v>
      </c>
      <c r="BL455" s="30">
        <v>15338.866000000002</v>
      </c>
      <c r="BM455" s="30"/>
      <c r="BN455" s="30">
        <v>7099.3559999999998</v>
      </c>
      <c r="BO455" s="30">
        <v>4233.107</v>
      </c>
      <c r="BP455" s="30">
        <v>4550.8500000000004</v>
      </c>
      <c r="BQ455" s="30">
        <v>7682.4920000000002</v>
      </c>
      <c r="BR455" s="30">
        <v>8722.4419999999991</v>
      </c>
      <c r="BS455" s="30"/>
      <c r="BT455" s="31">
        <v>4118.1229999999996</v>
      </c>
      <c r="BU455" s="31">
        <v>502.74299999999982</v>
      </c>
      <c r="BV455" s="31">
        <v>547.54899999999998</v>
      </c>
      <c r="BW455" s="31">
        <v>579.56500000000017</v>
      </c>
      <c r="BX455" s="27">
        <v>3714.3469999999993</v>
      </c>
      <c r="BZ455" s="27">
        <v>5467.0210000000006</v>
      </c>
      <c r="CB455" s="27">
        <v>-2235.8690000000001</v>
      </c>
      <c r="CD455" s="27">
        <v>1013.2510000000002</v>
      </c>
      <c r="CE455" s="27">
        <v>-353.101</v>
      </c>
      <c r="CF455" s="27">
        <v>-2455.4039999999995</v>
      </c>
      <c r="CG455" s="27">
        <v>-2235.8690000000001</v>
      </c>
      <c r="CI455" s="27">
        <v>6565.4100000000008</v>
      </c>
      <c r="CJ455" s="27">
        <v>4465.3540000000003</v>
      </c>
      <c r="CK455" s="27">
        <v>4465.3540000000003</v>
      </c>
      <c r="CL455" s="27">
        <v>3714.3469999999993</v>
      </c>
    </row>
    <row r="456" spans="1:90" ht="16.5" customHeight="1" x14ac:dyDescent="0.25">
      <c r="A456" s="50"/>
      <c r="B456" s="27" t="s">
        <v>512</v>
      </c>
      <c r="C456" s="51" t="s">
        <v>79</v>
      </c>
      <c r="D456" s="52" t="s">
        <v>540</v>
      </c>
      <c r="E456" s="53" t="s">
        <v>58</v>
      </c>
      <c r="F456" s="53"/>
      <c r="G456" s="53" t="s">
        <v>58</v>
      </c>
      <c r="H456" s="53" t="s">
        <v>58</v>
      </c>
      <c r="I456" s="28" t="s">
        <v>58</v>
      </c>
      <c r="J456" s="47" t="s">
        <v>58</v>
      </c>
      <c r="K456" s="53" t="s">
        <v>58</v>
      </c>
      <c r="L456" s="53" t="s">
        <v>58</v>
      </c>
      <c r="M456" s="53" t="s">
        <v>58</v>
      </c>
      <c r="N456" s="53" t="s">
        <v>58</v>
      </c>
      <c r="O456" s="28" t="s">
        <v>58</v>
      </c>
      <c r="P456" s="47" t="s">
        <v>58</v>
      </c>
      <c r="Q456" s="53" t="s">
        <v>58</v>
      </c>
      <c r="R456" s="53" t="s">
        <v>58</v>
      </c>
      <c r="S456" s="53">
        <v>45.079000000000001</v>
      </c>
      <c r="T456" s="53">
        <v>17.033000000000001</v>
      </c>
      <c r="U456" s="28" t="s">
        <v>58</v>
      </c>
      <c r="V456" s="29" t="s">
        <v>58</v>
      </c>
      <c r="W456" s="27"/>
      <c r="X456" s="27" t="s">
        <v>81</v>
      </c>
      <c r="Y456" s="27"/>
      <c r="Z456" s="27"/>
      <c r="AA456" s="30">
        <v>1116.06</v>
      </c>
      <c r="AB456" s="31"/>
      <c r="AC456" s="31"/>
      <c r="AD456" s="31"/>
      <c r="AE456" s="31"/>
      <c r="AF456" s="31"/>
      <c r="AG456" s="31"/>
      <c r="AH456" s="31"/>
      <c r="AI456" s="31"/>
      <c r="AJ456" s="31"/>
      <c r="AK456" s="31"/>
      <c r="AL456" s="31"/>
      <c r="AM456" s="31"/>
      <c r="AN456" s="31"/>
      <c r="AO456" s="31"/>
      <c r="AP456" s="31"/>
      <c r="AQ456" s="31"/>
      <c r="AR456" s="31"/>
      <c r="AS456" s="31"/>
      <c r="AT456" s="31"/>
      <c r="AU456" s="31"/>
      <c r="AV456" s="31"/>
      <c r="AW456" s="31"/>
      <c r="AX456" s="31"/>
      <c r="AY456" s="31"/>
      <c r="AZ456" s="31"/>
      <c r="BA456" s="31"/>
      <c r="BB456" s="31">
        <v>24.547999999999998</v>
      </c>
      <c r="BC456" s="31"/>
      <c r="BD456" s="31">
        <v>45.079000000000001</v>
      </c>
      <c r="BE456" s="31">
        <v>48.660000000000004</v>
      </c>
      <c r="BF456" s="31">
        <v>27.155999999999999</v>
      </c>
      <c r="BG456" s="31">
        <v>17.033000000000001</v>
      </c>
      <c r="BH456" s="30"/>
      <c r="BI456" s="30"/>
      <c r="BJ456" s="30"/>
      <c r="BK456" s="30"/>
      <c r="BL456" s="30"/>
      <c r="BM456" s="30"/>
      <c r="BN456" s="30"/>
      <c r="BO456" s="30">
        <v>285.68900000000002</v>
      </c>
      <c r="BP456" s="30">
        <v>312.84500000000003</v>
      </c>
      <c r="BQ456" s="30">
        <v>362.56</v>
      </c>
      <c r="BR456" s="30">
        <v>407.63900000000001</v>
      </c>
      <c r="BS456" s="30"/>
      <c r="BT456" s="31"/>
      <c r="BU456" s="31"/>
      <c r="BV456" s="31"/>
      <c r="BW456" s="31"/>
      <c r="CB456" s="27">
        <v>34.97</v>
      </c>
      <c r="CD456" s="27">
        <v>137.92800000000003</v>
      </c>
      <c r="CE456" s="27">
        <v>100.364</v>
      </c>
      <c r="CF456" s="27">
        <v>57.931000000000004</v>
      </c>
      <c r="CG456" s="27">
        <v>34.97</v>
      </c>
    </row>
    <row r="457" spans="1:90" ht="16.5" customHeight="1" x14ac:dyDescent="0.25">
      <c r="A457" s="50"/>
      <c r="B457" s="27" t="s">
        <v>513</v>
      </c>
      <c r="C457" s="51" t="s">
        <v>79</v>
      </c>
      <c r="D457" s="52" t="s">
        <v>34</v>
      </c>
      <c r="E457" s="53" t="s">
        <v>58</v>
      </c>
      <c r="F457" s="53"/>
      <c r="G457" s="53">
        <v>712.58682499999998</v>
      </c>
      <c r="H457" s="53">
        <v>489.72851800000001</v>
      </c>
      <c r="I457" s="28" t="s">
        <v>58</v>
      </c>
      <c r="J457" s="47" t="s">
        <v>58</v>
      </c>
      <c r="K457" s="53" t="s">
        <v>58</v>
      </c>
      <c r="L457" s="53" t="s">
        <v>58</v>
      </c>
      <c r="M457" s="53">
        <v>81.641289999999998</v>
      </c>
      <c r="N457" s="53">
        <v>1.1252839999999962</v>
      </c>
      <c r="O457" s="28" t="s">
        <v>58</v>
      </c>
      <c r="P457" s="47" t="s">
        <v>58</v>
      </c>
      <c r="Q457" s="53" t="s">
        <v>58</v>
      </c>
      <c r="R457" s="53" t="s">
        <v>58</v>
      </c>
      <c r="S457" s="53">
        <v>110.569362</v>
      </c>
      <c r="T457" s="53">
        <v>34.181348999999997</v>
      </c>
      <c r="U457" s="28" t="s">
        <v>58</v>
      </c>
      <c r="V457" s="29" t="s">
        <v>58</v>
      </c>
      <c r="W457" s="27"/>
      <c r="X457" s="27" t="s">
        <v>81</v>
      </c>
      <c r="Y457" s="27"/>
      <c r="Z457" s="27"/>
      <c r="AA457" s="30">
        <v>15104</v>
      </c>
      <c r="AB457" s="31"/>
      <c r="AC457" s="31">
        <v>871.18263000000002</v>
      </c>
      <c r="AD457" s="31">
        <v>865.18310000000019</v>
      </c>
      <c r="AE457" s="31">
        <v>530.36432400000001</v>
      </c>
      <c r="AF457" s="31"/>
      <c r="AG457" s="31">
        <v>90.256941999999995</v>
      </c>
      <c r="AH457" s="31"/>
      <c r="AI457" s="31">
        <v>161.566982</v>
      </c>
      <c r="AJ457" s="31">
        <v>220.65907900000002</v>
      </c>
      <c r="AK457" s="31">
        <v>106.06715699999999</v>
      </c>
      <c r="AL457" s="31">
        <v>40.255284000000003</v>
      </c>
      <c r="AM457" s="31"/>
      <c r="AN457" s="31">
        <v>21.828061999999999</v>
      </c>
      <c r="AO457" s="31"/>
      <c r="AP457" s="31">
        <v>75.58005</v>
      </c>
      <c r="AQ457" s="31">
        <v>81.362988000000001</v>
      </c>
      <c r="AR457" s="31">
        <v>11.625529999999999</v>
      </c>
      <c r="AS457" s="31">
        <v>-4.9239459999999999</v>
      </c>
      <c r="AT457" s="31"/>
      <c r="AU457" s="31">
        <v>34.944474</v>
      </c>
      <c r="AV457" s="31"/>
      <c r="AW457" s="31">
        <v>81.641289999999998</v>
      </c>
      <c r="AX457" s="31">
        <v>90.574218000000002</v>
      </c>
      <c r="AY457" s="31">
        <v>18.222450000000002</v>
      </c>
      <c r="AZ457" s="31">
        <v>1.1252839999999962</v>
      </c>
      <c r="BA457" s="31"/>
      <c r="BB457" s="31">
        <v>34.730752000000003</v>
      </c>
      <c r="BC457" s="31"/>
      <c r="BD457" s="31">
        <v>110.569362</v>
      </c>
      <c r="BE457" s="31">
        <v>56.717341000000012</v>
      </c>
      <c r="BF457" s="31">
        <v>-32.077475999999997</v>
      </c>
      <c r="BG457" s="31">
        <v>34.181348999999997</v>
      </c>
      <c r="BH457" s="30">
        <v>-73.546434000000005</v>
      </c>
      <c r="BI457" s="30">
        <v>369.21770800000002</v>
      </c>
      <c r="BJ457" s="30">
        <v>356.754547</v>
      </c>
      <c r="BK457" s="30">
        <v>316.40938500000004</v>
      </c>
      <c r="BL457" s="30">
        <v>435.02664699999997</v>
      </c>
      <c r="BM457" s="30"/>
      <c r="BN457" s="30">
        <v>413.06340799999998</v>
      </c>
      <c r="BO457" s="30">
        <v>341.67027100000001</v>
      </c>
      <c r="BP457" s="30">
        <v>302.43454700000001</v>
      </c>
      <c r="BQ457" s="30">
        <v>355.68256200000002</v>
      </c>
      <c r="BR457" s="30">
        <v>460.29031300000003</v>
      </c>
      <c r="BS457" s="30"/>
      <c r="BT457" s="31">
        <v>367.92595499999993</v>
      </c>
      <c r="BU457" s="31">
        <v>23.702176999999999</v>
      </c>
      <c r="BV457" s="31">
        <v>-15.349476999999998</v>
      </c>
      <c r="BW457" s="31">
        <v>12.604342999999997</v>
      </c>
      <c r="BX457" s="27">
        <v>33.649957000000001</v>
      </c>
      <c r="BZ457" s="27">
        <v>143.741142</v>
      </c>
      <c r="CB457" s="27">
        <v>-28.834888000000003</v>
      </c>
      <c r="CD457" s="27">
        <v>169.358431</v>
      </c>
      <c r="CE457" s="27">
        <v>59.37061700000001</v>
      </c>
      <c r="CF457" s="27">
        <v>-77.464848000000003</v>
      </c>
      <c r="CG457" s="27">
        <v>-28.834888000000003</v>
      </c>
      <c r="CI457" s="27">
        <v>191.56324200000003</v>
      </c>
      <c r="CJ457" s="27">
        <v>28.170230000000004</v>
      </c>
      <c r="CK457" s="27">
        <v>28.170230000000004</v>
      </c>
      <c r="CL457" s="27">
        <v>33.649957000000001</v>
      </c>
    </row>
    <row r="458" spans="1:90" ht="16.5" customHeight="1" x14ac:dyDescent="0.25">
      <c r="A458" s="50"/>
      <c r="B458" s="27" t="s">
        <v>514</v>
      </c>
      <c r="C458" s="51" t="s">
        <v>79</v>
      </c>
      <c r="D458" s="52" t="s">
        <v>34</v>
      </c>
      <c r="E458" s="53" t="s">
        <v>58</v>
      </c>
      <c r="F458" s="53"/>
      <c r="G458" s="53">
        <v>5592.7700450000002</v>
      </c>
      <c r="H458" s="53">
        <v>5183.721963</v>
      </c>
      <c r="I458" s="28" t="s">
        <v>58</v>
      </c>
      <c r="J458" s="47" t="s">
        <v>58</v>
      </c>
      <c r="K458" s="53" t="s">
        <v>58</v>
      </c>
      <c r="L458" s="53" t="s">
        <v>58</v>
      </c>
      <c r="M458" s="53">
        <v>225.893584</v>
      </c>
      <c r="N458" s="53">
        <v>434.80571399999997</v>
      </c>
      <c r="O458" s="28" t="s">
        <v>58</v>
      </c>
      <c r="P458" s="47" t="s">
        <v>58</v>
      </c>
      <c r="Q458" s="53" t="s">
        <v>58</v>
      </c>
      <c r="R458" s="53" t="s">
        <v>58</v>
      </c>
      <c r="S458" s="53">
        <v>50.17852400000001</v>
      </c>
      <c r="T458" s="53">
        <v>266.12953900000002</v>
      </c>
      <c r="U458" s="28" t="s">
        <v>58</v>
      </c>
      <c r="V458" s="29" t="s">
        <v>58</v>
      </c>
      <c r="W458" s="27"/>
      <c r="X458" s="27" t="s">
        <v>81</v>
      </c>
      <c r="Y458" s="27"/>
      <c r="Z458" s="27"/>
      <c r="AA458" s="30">
        <v>6492.98</v>
      </c>
      <c r="AB458" s="31"/>
      <c r="AC458" s="31">
        <v>9514.3390949999994</v>
      </c>
      <c r="AD458" s="31">
        <v>6730.8441660000026</v>
      </c>
      <c r="AE458" s="31">
        <v>4189.2429849999999</v>
      </c>
      <c r="AF458" s="31"/>
      <c r="AG458" s="31">
        <v>1029.9755680000001</v>
      </c>
      <c r="AH458" s="31"/>
      <c r="AI458" s="31">
        <v>388.24388499999998</v>
      </c>
      <c r="AJ458" s="31">
        <v>285.75426599999992</v>
      </c>
      <c r="AK458" s="31">
        <v>327.06673599999999</v>
      </c>
      <c r="AL458" s="31">
        <v>540.778819</v>
      </c>
      <c r="AM458" s="31"/>
      <c r="AN458" s="31">
        <v>812.57851599999992</v>
      </c>
      <c r="AO458" s="31"/>
      <c r="AP458" s="31">
        <v>190.870058</v>
      </c>
      <c r="AQ458" s="31">
        <v>124.87328599999995</v>
      </c>
      <c r="AR458" s="31">
        <v>199.74188700000002</v>
      </c>
      <c r="AS458" s="31">
        <v>425.781654</v>
      </c>
      <c r="AT458" s="31"/>
      <c r="AU458" s="31">
        <v>836.60003999999992</v>
      </c>
      <c r="AV458" s="31"/>
      <c r="AW458" s="31">
        <v>225.893584</v>
      </c>
      <c r="AX458" s="31">
        <v>137.73516699999996</v>
      </c>
      <c r="AY458" s="31">
        <v>218.14734900000002</v>
      </c>
      <c r="AZ458" s="31">
        <v>434.80571399999997</v>
      </c>
      <c r="BA458" s="31"/>
      <c r="BB458" s="31">
        <v>519.09076500000003</v>
      </c>
      <c r="BC458" s="31"/>
      <c r="BD458" s="31">
        <v>50.17852400000001</v>
      </c>
      <c r="BE458" s="31">
        <v>33.317563000000064</v>
      </c>
      <c r="BF458" s="31">
        <v>160.47688299999999</v>
      </c>
      <c r="BG458" s="31">
        <v>266.12953900000002</v>
      </c>
      <c r="BH458" s="30">
        <v>590.06480699999997</v>
      </c>
      <c r="BI458" s="30">
        <v>1461.7784849999998</v>
      </c>
      <c r="BJ458" s="30">
        <v>909.97285999999986</v>
      </c>
      <c r="BK458" s="30">
        <v>665.58620999999994</v>
      </c>
      <c r="BL458" s="30">
        <v>1003.9054769999998</v>
      </c>
      <c r="BM458" s="30"/>
      <c r="BN458" s="30">
        <v>405.24072999999999</v>
      </c>
      <c r="BO458" s="30">
        <v>1440.2765019999999</v>
      </c>
      <c r="BP458" s="30">
        <v>1661.265257</v>
      </c>
      <c r="BQ458" s="30">
        <v>3209.6458419999999</v>
      </c>
      <c r="BR458" s="30">
        <v>3783.0441770000002</v>
      </c>
      <c r="BS458" s="30"/>
      <c r="BT458" s="31">
        <v>3296.1199840000008</v>
      </c>
      <c r="BU458" s="31">
        <v>73.739907999999986</v>
      </c>
      <c r="BV458" s="31">
        <v>19.901121000000018</v>
      </c>
      <c r="BW458" s="31">
        <v>33.894416000000007</v>
      </c>
      <c r="BX458" s="27">
        <v>1066.3519430000001</v>
      </c>
      <c r="BZ458" s="27">
        <v>1192.4825559999999</v>
      </c>
      <c r="CB458" s="27">
        <v>630.30255299999999</v>
      </c>
      <c r="CD458" s="27">
        <v>103.82521800000006</v>
      </c>
      <c r="CE458" s="27">
        <v>712.88521100000003</v>
      </c>
      <c r="CF458" s="27">
        <v>774.43351999999993</v>
      </c>
      <c r="CG458" s="27">
        <v>630.30255299999999</v>
      </c>
      <c r="CI458" s="27">
        <v>1016.581814</v>
      </c>
      <c r="CJ458" s="27">
        <v>1210.759384</v>
      </c>
      <c r="CK458" s="27">
        <v>1210.759384</v>
      </c>
      <c r="CL458" s="27">
        <v>1066.3519430000001</v>
      </c>
    </row>
    <row r="459" spans="1:90" ht="16.5" customHeight="1" x14ac:dyDescent="0.25">
      <c r="A459" s="50"/>
      <c r="B459" s="27" t="s">
        <v>515</v>
      </c>
      <c r="C459" s="51" t="s">
        <v>79</v>
      </c>
      <c r="D459" s="52" t="s">
        <v>34</v>
      </c>
      <c r="E459" s="53" t="s">
        <v>58</v>
      </c>
      <c r="F459" s="53"/>
      <c r="G459" s="53">
        <v>0</v>
      </c>
      <c r="H459" s="53">
        <v>0</v>
      </c>
      <c r="I459" s="28" t="s">
        <v>58</v>
      </c>
      <c r="J459" s="47" t="s">
        <v>58</v>
      </c>
      <c r="K459" s="53" t="s">
        <v>58</v>
      </c>
      <c r="L459" s="53" t="s">
        <v>58</v>
      </c>
      <c r="M459" s="53">
        <v>76.318878999999995</v>
      </c>
      <c r="N459" s="53">
        <v>45.429145000000005</v>
      </c>
      <c r="O459" s="28" t="s">
        <v>58</v>
      </c>
      <c r="P459" s="47" t="s">
        <v>58</v>
      </c>
      <c r="Q459" s="53" t="s">
        <v>58</v>
      </c>
      <c r="R459" s="53" t="s">
        <v>58</v>
      </c>
      <c r="S459" s="53">
        <v>73.419105999999999</v>
      </c>
      <c r="T459" s="53">
        <v>46.877395999999997</v>
      </c>
      <c r="U459" s="28" t="s">
        <v>58</v>
      </c>
      <c r="V459" s="29" t="s">
        <v>58</v>
      </c>
      <c r="W459" s="27"/>
      <c r="X459" s="27" t="s">
        <v>81</v>
      </c>
      <c r="Y459" s="27"/>
      <c r="Z459" s="27"/>
      <c r="AA459" s="30">
        <v>2087.75</v>
      </c>
      <c r="AB459" s="31"/>
      <c r="AC459" s="31">
        <v>0</v>
      </c>
      <c r="AD459" s="31">
        <v>0</v>
      </c>
      <c r="AE459" s="31">
        <v>0</v>
      </c>
      <c r="AF459" s="31"/>
      <c r="AG459" s="31">
        <v>255.05703399999999</v>
      </c>
      <c r="AH459" s="31"/>
      <c r="AI459" s="31">
        <v>245.44119499999999</v>
      </c>
      <c r="AJ459" s="31">
        <v>238.51520499999998</v>
      </c>
      <c r="AK459" s="31">
        <v>198.92336</v>
      </c>
      <c r="AL459" s="31">
        <v>142.58360200000001</v>
      </c>
      <c r="AM459" s="31"/>
      <c r="AN459" s="31">
        <v>70.456332000000003</v>
      </c>
      <c r="AO459" s="31"/>
      <c r="AP459" s="31">
        <v>71.577800999999994</v>
      </c>
      <c r="AQ459" s="31">
        <v>66.423185000000046</v>
      </c>
      <c r="AR459" s="31">
        <v>72.029134999999997</v>
      </c>
      <c r="AS459" s="31">
        <v>42.190778999999999</v>
      </c>
      <c r="AT459" s="31"/>
      <c r="AU459" s="31">
        <v>77.364630000000005</v>
      </c>
      <c r="AV459" s="31"/>
      <c r="AW459" s="31">
        <v>76.318878999999995</v>
      </c>
      <c r="AX459" s="31">
        <v>69.055729000000042</v>
      </c>
      <c r="AY459" s="31">
        <v>75.493069999999989</v>
      </c>
      <c r="AZ459" s="31">
        <v>45.429145000000005</v>
      </c>
      <c r="BA459" s="31"/>
      <c r="BB459" s="31">
        <v>85.634794999999997</v>
      </c>
      <c r="BC459" s="31"/>
      <c r="BD459" s="31">
        <v>73.419105999999999</v>
      </c>
      <c r="BE459" s="31">
        <v>102.21306999999996</v>
      </c>
      <c r="BF459" s="31">
        <v>80.975246999999996</v>
      </c>
      <c r="BG459" s="31">
        <v>46.877395999999997</v>
      </c>
      <c r="BH459" s="30">
        <v>98.371895999999992</v>
      </c>
      <c r="BI459" s="30">
        <v>-161.96402599999999</v>
      </c>
      <c r="BJ459" s="30">
        <v>-236.527263</v>
      </c>
      <c r="BK459" s="30">
        <v>-161.0164299999999</v>
      </c>
      <c r="BL459" s="30">
        <v>-191.65508899999998</v>
      </c>
      <c r="BM459" s="30"/>
      <c r="BN459" s="30">
        <v>262.35140200000001</v>
      </c>
      <c r="BO459" s="30">
        <v>687.18080399999997</v>
      </c>
      <c r="BP459" s="30">
        <v>771.81293800000003</v>
      </c>
      <c r="BQ459" s="30">
        <v>894.37961600000006</v>
      </c>
      <c r="BR459" s="30">
        <v>967.92397800000003</v>
      </c>
      <c r="BS459" s="30"/>
      <c r="BT459" s="31">
        <v>0</v>
      </c>
      <c r="BU459" s="31">
        <v>10.329429000000003</v>
      </c>
      <c r="BV459" s="31">
        <v>28.379810999999993</v>
      </c>
      <c r="BW459" s="31">
        <v>11.319475000000001</v>
      </c>
      <c r="BX459" s="27">
        <v>104.23446099999998</v>
      </c>
      <c r="BZ459" s="27">
        <v>221.91342900000004</v>
      </c>
      <c r="CB459" s="27">
        <v>141.71466000000001</v>
      </c>
      <c r="CD459" s="27">
        <v>303.48481899999996</v>
      </c>
      <c r="CE459" s="27">
        <v>268.82311199999998</v>
      </c>
      <c r="CF459" s="27">
        <v>210.40363600000003</v>
      </c>
      <c r="CG459" s="27">
        <v>141.71466000000001</v>
      </c>
      <c r="CI459" s="27">
        <v>266.29682300000002</v>
      </c>
      <c r="CJ459" s="27">
        <v>169.39810199999999</v>
      </c>
      <c r="CK459" s="27">
        <v>169.39810199999999</v>
      </c>
      <c r="CL459" s="27">
        <v>104.23446099999998</v>
      </c>
    </row>
    <row r="460" spans="1:90" ht="16.5" customHeight="1" x14ac:dyDescent="0.25">
      <c r="A460" s="50"/>
      <c r="B460" s="27" t="s">
        <v>516</v>
      </c>
      <c r="C460" s="51" t="s">
        <v>79</v>
      </c>
      <c r="D460" s="52" t="s">
        <v>34</v>
      </c>
      <c r="E460" s="53" t="s">
        <v>58</v>
      </c>
      <c r="F460" s="53"/>
      <c r="G460" s="53">
        <v>397.58644299999992</v>
      </c>
      <c r="H460" s="53">
        <v>467.876484</v>
      </c>
      <c r="I460" s="28" t="s">
        <v>58</v>
      </c>
      <c r="J460" s="47" t="s">
        <v>58</v>
      </c>
      <c r="K460" s="53" t="s">
        <v>58</v>
      </c>
      <c r="L460" s="53" t="s">
        <v>58</v>
      </c>
      <c r="M460" s="53">
        <v>88.556666000000007</v>
      </c>
      <c r="N460" s="53">
        <v>88.320831999999996</v>
      </c>
      <c r="O460" s="28" t="s">
        <v>58</v>
      </c>
      <c r="P460" s="47" t="s">
        <v>58</v>
      </c>
      <c r="Q460" s="53" t="s">
        <v>58</v>
      </c>
      <c r="R460" s="53" t="s">
        <v>58</v>
      </c>
      <c r="S460" s="53">
        <v>19.938800000000001</v>
      </c>
      <c r="T460" s="53">
        <v>77.450979000000004</v>
      </c>
      <c r="U460" s="28" t="s">
        <v>58</v>
      </c>
      <c r="V460" s="29" t="s">
        <v>58</v>
      </c>
      <c r="W460" s="27"/>
      <c r="X460" s="27" t="s">
        <v>81</v>
      </c>
      <c r="Y460" s="27"/>
      <c r="Z460" s="27"/>
      <c r="AA460" s="30">
        <v>1124.55</v>
      </c>
      <c r="AB460" s="31"/>
      <c r="AC460" s="31">
        <v>791.73611200000005</v>
      </c>
      <c r="AD460" s="31">
        <v>416.84837099999959</v>
      </c>
      <c r="AE460" s="31">
        <v>482.781565</v>
      </c>
      <c r="AF460" s="31"/>
      <c r="AG460" s="31">
        <v>154.77024599999999</v>
      </c>
      <c r="AH460" s="31"/>
      <c r="AI460" s="31">
        <v>71.837990000000005</v>
      </c>
      <c r="AJ460" s="31">
        <v>74.74026699999996</v>
      </c>
      <c r="AK460" s="31">
        <v>110.988437</v>
      </c>
      <c r="AL460" s="31">
        <v>99.934642999999994</v>
      </c>
      <c r="AM460" s="31"/>
      <c r="AN460" s="31">
        <v>114.74398099999999</v>
      </c>
      <c r="AO460" s="31"/>
      <c r="AP460" s="31">
        <v>49.565035000000002</v>
      </c>
      <c r="AQ460" s="31">
        <v>47.199429000000009</v>
      </c>
      <c r="AR460" s="31">
        <v>84.84205</v>
      </c>
      <c r="AS460" s="31">
        <v>79.097005999999993</v>
      </c>
      <c r="AT460" s="31"/>
      <c r="AU460" s="31">
        <v>132.64381299999999</v>
      </c>
      <c r="AV460" s="31"/>
      <c r="AW460" s="31">
        <v>88.556666000000007</v>
      </c>
      <c r="AX460" s="31">
        <v>58.910501000000011</v>
      </c>
      <c r="AY460" s="31">
        <v>94.975295000000003</v>
      </c>
      <c r="AZ460" s="31">
        <v>88.320831999999996</v>
      </c>
      <c r="BA460" s="31"/>
      <c r="BB460" s="31">
        <v>106.343121</v>
      </c>
      <c r="BC460" s="31"/>
      <c r="BD460" s="31">
        <v>19.938800000000001</v>
      </c>
      <c r="BE460" s="31">
        <v>40.783344</v>
      </c>
      <c r="BF460" s="31">
        <v>35.419893000000002</v>
      </c>
      <c r="BG460" s="31">
        <v>77.450979000000004</v>
      </c>
      <c r="BH460" s="30">
        <v>213.807187</v>
      </c>
      <c r="BI460" s="30">
        <v>375.505675</v>
      </c>
      <c r="BJ460" s="30">
        <v>411.86718100000002</v>
      </c>
      <c r="BK460" s="30">
        <v>464.65835800000002</v>
      </c>
      <c r="BL460" s="30">
        <v>570.28127199999994</v>
      </c>
      <c r="BM460" s="30"/>
      <c r="BN460" s="30">
        <v>397.08375799999999</v>
      </c>
      <c r="BO460" s="30">
        <v>805.19864800000005</v>
      </c>
      <c r="BP460" s="30">
        <v>831.63362600000005</v>
      </c>
      <c r="BQ460" s="30">
        <v>862.60217899999998</v>
      </c>
      <c r="BR460" s="30">
        <v>877.06981099999996</v>
      </c>
      <c r="BS460" s="30"/>
      <c r="BT460" s="31">
        <v>246.35011299999996</v>
      </c>
      <c r="BU460" s="31">
        <v>23.993709999999997</v>
      </c>
      <c r="BV460" s="31">
        <v>35.667968999999992</v>
      </c>
      <c r="BW460" s="31">
        <v>17.291751999999999</v>
      </c>
      <c r="BX460" s="27">
        <v>206.79241199999998</v>
      </c>
      <c r="BZ460" s="27">
        <v>286.52960899999999</v>
      </c>
      <c r="CB460" s="27">
        <v>149.80390499999999</v>
      </c>
      <c r="CD460" s="27">
        <v>173.59301600000001</v>
      </c>
      <c r="CE460" s="27">
        <v>182.546358</v>
      </c>
      <c r="CF460" s="27">
        <v>176.942306</v>
      </c>
      <c r="CG460" s="27">
        <v>149.80390499999999</v>
      </c>
      <c r="CI460" s="27">
        <v>330.76329400000003</v>
      </c>
      <c r="CJ460" s="27">
        <v>277.77399700000001</v>
      </c>
      <c r="CK460" s="27">
        <v>277.77399700000001</v>
      </c>
      <c r="CL460" s="27">
        <v>206.79241199999998</v>
      </c>
    </row>
    <row r="461" spans="1:90" ht="16.5" customHeight="1" x14ac:dyDescent="0.25">
      <c r="A461" s="50"/>
      <c r="B461" s="27" t="s">
        <v>518</v>
      </c>
      <c r="C461" s="51" t="s">
        <v>79</v>
      </c>
      <c r="D461" s="52" t="s">
        <v>34</v>
      </c>
      <c r="E461" s="53" t="s">
        <v>58</v>
      </c>
      <c r="F461" s="53"/>
      <c r="G461" s="53">
        <v>1171.9735310000001</v>
      </c>
      <c r="H461" s="53">
        <v>900.45247500000005</v>
      </c>
      <c r="I461" s="28" t="s">
        <v>58</v>
      </c>
      <c r="J461" s="47" t="s">
        <v>58</v>
      </c>
      <c r="K461" s="53" t="s">
        <v>58</v>
      </c>
      <c r="L461" s="53" t="s">
        <v>58</v>
      </c>
      <c r="M461" s="53">
        <v>220.51244399999999</v>
      </c>
      <c r="N461" s="53">
        <v>354.71253800000005</v>
      </c>
      <c r="O461" s="28" t="s">
        <v>58</v>
      </c>
      <c r="P461" s="47" t="s">
        <v>58</v>
      </c>
      <c r="Q461" s="53" t="s">
        <v>58</v>
      </c>
      <c r="R461" s="53" t="s">
        <v>58</v>
      </c>
      <c r="S461" s="53">
        <v>125.00134</v>
      </c>
      <c r="T461" s="53">
        <v>209.527254</v>
      </c>
      <c r="U461" s="28" t="s">
        <v>58</v>
      </c>
      <c r="V461" s="29" t="s">
        <v>58</v>
      </c>
      <c r="W461" s="27"/>
      <c r="X461" s="27" t="s">
        <v>81</v>
      </c>
      <c r="Y461" s="27"/>
      <c r="Z461" s="27"/>
      <c r="AA461" s="30">
        <v>10664</v>
      </c>
      <c r="AB461" s="31"/>
      <c r="AC461" s="31">
        <v>1515.0363540000001</v>
      </c>
      <c r="AD461" s="31">
        <v>1592.4810790000001</v>
      </c>
      <c r="AE461" s="31">
        <v>1130.4126530000001</v>
      </c>
      <c r="AF461" s="31"/>
      <c r="AG461" s="31">
        <v>980.67252499999995</v>
      </c>
      <c r="AH461" s="31"/>
      <c r="AI461" s="31">
        <v>732.94051300000001</v>
      </c>
      <c r="AJ461" s="31">
        <v>1052.091897</v>
      </c>
      <c r="AK461" s="31">
        <v>746.875855</v>
      </c>
      <c r="AL461" s="31">
        <v>593.90680999999995</v>
      </c>
      <c r="AM461" s="31"/>
      <c r="AN461" s="31">
        <v>421.44460800000002</v>
      </c>
      <c r="AO461" s="31"/>
      <c r="AP461" s="31">
        <v>147.76807099999999</v>
      </c>
      <c r="AQ461" s="31">
        <v>564.57361399999991</v>
      </c>
      <c r="AR461" s="31">
        <v>346.52653099999998</v>
      </c>
      <c r="AS461" s="31">
        <v>300.42841199999998</v>
      </c>
      <c r="AT461" s="31"/>
      <c r="AU461" s="31">
        <v>524.64149299999997</v>
      </c>
      <c r="AV461" s="31"/>
      <c r="AW461" s="31">
        <v>220.51244399999999</v>
      </c>
      <c r="AX461" s="31">
        <v>616.05613099999994</v>
      </c>
      <c r="AY461" s="31">
        <v>402.17622899999998</v>
      </c>
      <c r="AZ461" s="31">
        <v>354.71253800000005</v>
      </c>
      <c r="BA461" s="31"/>
      <c r="BB461" s="31">
        <v>295.973162</v>
      </c>
      <c r="BC461" s="31"/>
      <c r="BD461" s="31">
        <v>125.00134</v>
      </c>
      <c r="BE461" s="31">
        <v>455.74812699999995</v>
      </c>
      <c r="BF461" s="31">
        <v>329.55382800000001</v>
      </c>
      <c r="BG461" s="31">
        <v>209.527254</v>
      </c>
      <c r="BH461" s="30">
        <v>517.51054999999997</v>
      </c>
      <c r="BI461" s="30">
        <v>505.98034600000005</v>
      </c>
      <c r="BJ461" s="30">
        <v>393.778595</v>
      </c>
      <c r="BK461" s="30">
        <v>-126.76651300000015</v>
      </c>
      <c r="BL461" s="30">
        <v>295.04414899999995</v>
      </c>
      <c r="BM461" s="30"/>
      <c r="BN461" s="30">
        <v>391.61919399999999</v>
      </c>
      <c r="BO461" s="30">
        <v>636.40983500000004</v>
      </c>
      <c r="BP461" s="30">
        <v>1005.036146</v>
      </c>
      <c r="BQ461" s="30">
        <v>1883.701241</v>
      </c>
      <c r="BR461" s="30">
        <v>1995.6391289999999</v>
      </c>
      <c r="BS461" s="30"/>
      <c r="BT461" s="31">
        <v>612.17176000000018</v>
      </c>
      <c r="BU461" s="31">
        <v>133.023572</v>
      </c>
      <c r="BV461" s="31">
        <v>92.193864999999974</v>
      </c>
      <c r="BW461" s="31">
        <v>41.170695000000002</v>
      </c>
      <c r="BX461" s="27">
        <v>883.71747599999992</v>
      </c>
      <c r="BZ461" s="27">
        <v>1542.8738529999998</v>
      </c>
      <c r="CB461" s="27">
        <v>502.86734399999995</v>
      </c>
      <c r="CD461" s="27">
        <v>1119.830549</v>
      </c>
      <c r="CE461" s="27">
        <v>1081.2751169999999</v>
      </c>
      <c r="CF461" s="27">
        <v>782.97044199999993</v>
      </c>
      <c r="CG461" s="27">
        <v>502.86734399999995</v>
      </c>
      <c r="CI461" s="27">
        <v>1593.4573419999999</v>
      </c>
      <c r="CJ461" s="27">
        <v>1152.8701329999999</v>
      </c>
      <c r="CK461" s="27">
        <v>1152.8701329999999</v>
      </c>
      <c r="CL461" s="27">
        <v>883.71747599999992</v>
      </c>
    </row>
    <row r="462" spans="1:90" ht="16.5" customHeight="1" x14ac:dyDescent="0.25">
      <c r="A462" s="50"/>
      <c r="B462" s="27" t="s">
        <v>519</v>
      </c>
      <c r="C462" s="51" t="s">
        <v>79</v>
      </c>
      <c r="D462" s="52" t="s">
        <v>34</v>
      </c>
      <c r="E462" s="53" t="s">
        <v>58</v>
      </c>
      <c r="F462" s="53"/>
      <c r="G462" s="53">
        <v>5.6990629999999998</v>
      </c>
      <c r="H462" s="53">
        <v>2.2533620000000001</v>
      </c>
      <c r="I462" s="28" t="s">
        <v>58</v>
      </c>
      <c r="J462" s="47" t="s">
        <v>58</v>
      </c>
      <c r="K462" s="53" t="s">
        <v>58</v>
      </c>
      <c r="L462" s="53" t="s">
        <v>58</v>
      </c>
      <c r="M462" s="53">
        <v>-0.19547000000000003</v>
      </c>
      <c r="N462" s="53">
        <v>4.4049999999999784E-3</v>
      </c>
      <c r="O462" s="28" t="s">
        <v>58</v>
      </c>
      <c r="P462" s="47" t="s">
        <v>58</v>
      </c>
      <c r="Q462" s="53" t="s">
        <v>58</v>
      </c>
      <c r="R462" s="53" t="s">
        <v>58</v>
      </c>
      <c r="S462" s="53">
        <v>-2.7674029999999998</v>
      </c>
      <c r="T462" s="53">
        <v>-1.0903149999999999</v>
      </c>
      <c r="U462" s="28" t="s">
        <v>58</v>
      </c>
      <c r="V462" s="29" t="s">
        <v>58</v>
      </c>
      <c r="W462" s="27"/>
      <c r="X462" s="27" t="s">
        <v>81</v>
      </c>
      <c r="Y462" s="27"/>
      <c r="Z462" s="27"/>
      <c r="AA462" s="30">
        <v>284</v>
      </c>
      <c r="AB462" s="31"/>
      <c r="AC462" s="31">
        <v>4.4385190000000003</v>
      </c>
      <c r="AD462" s="31">
        <v>4.2307210000000026</v>
      </c>
      <c r="AE462" s="31">
        <v>15.936616000000001</v>
      </c>
      <c r="AF462" s="31"/>
      <c r="AG462" s="31">
        <v>0.138323</v>
      </c>
      <c r="AH462" s="31"/>
      <c r="AI462" s="31">
        <v>-6.685E-3</v>
      </c>
      <c r="AJ462" s="31">
        <v>0.10568199999999994</v>
      </c>
      <c r="AK462" s="31">
        <v>0.39841500000000002</v>
      </c>
      <c r="AL462" s="31">
        <v>8.3695000000000006E-2</v>
      </c>
      <c r="AM462" s="31"/>
      <c r="AN462" s="31">
        <v>-0.28853800000000002</v>
      </c>
      <c r="AO462" s="31"/>
      <c r="AP462" s="31">
        <v>-0.27200000000000002</v>
      </c>
      <c r="AQ462" s="31">
        <v>-0.26885200000000004</v>
      </c>
      <c r="AR462" s="31">
        <v>-3.9685999999999999E-2</v>
      </c>
      <c r="AS462" s="31">
        <v>-9.6268999999999993E-2</v>
      </c>
      <c r="AT462" s="31"/>
      <c r="AU462" s="31">
        <v>-0.15123300000000001</v>
      </c>
      <c r="AV462" s="31"/>
      <c r="AW462" s="31">
        <v>-0.19547000000000003</v>
      </c>
      <c r="AX462" s="31">
        <v>-0.192052</v>
      </c>
      <c r="AY462" s="31">
        <v>3.5256999999999983E-2</v>
      </c>
      <c r="AZ462" s="31">
        <v>4.4049999999999784E-3</v>
      </c>
      <c r="BA462" s="31"/>
      <c r="BB462" s="31">
        <v>-0.22665399999999999</v>
      </c>
      <c r="BC462" s="31"/>
      <c r="BD462" s="31">
        <v>-2.7674029999999998</v>
      </c>
      <c r="BE462" s="31">
        <v>38.368479999999998</v>
      </c>
      <c r="BF462" s="31">
        <v>0.62761800000000001</v>
      </c>
      <c r="BG462" s="31">
        <v>-1.0903149999999999</v>
      </c>
      <c r="BH462" s="30">
        <v>-1.782564</v>
      </c>
      <c r="BI462" s="30">
        <v>-1.970529</v>
      </c>
      <c r="BJ462" s="30">
        <v>-2.9096730000000002</v>
      </c>
      <c r="BK462" s="30">
        <v>-3.0159310000000001</v>
      </c>
      <c r="BL462" s="30">
        <v>-2.5848110000000002</v>
      </c>
      <c r="BM462" s="30"/>
      <c r="BN462" s="30">
        <v>36.658616000000002</v>
      </c>
      <c r="BO462" s="30">
        <v>50.796939000000002</v>
      </c>
      <c r="BP462" s="30">
        <v>51.415554</v>
      </c>
      <c r="BQ462" s="30">
        <v>89.772557000000006</v>
      </c>
      <c r="BR462" s="30">
        <v>87.019666999999998</v>
      </c>
      <c r="BS462" s="30"/>
      <c r="BT462" s="31">
        <v>1.6707600000000031</v>
      </c>
      <c r="BU462" s="31">
        <v>0.10274199999999993</v>
      </c>
      <c r="BV462" s="31">
        <v>-4.9107999999999902E-2</v>
      </c>
      <c r="BW462" s="31">
        <v>-0.1575440000000001</v>
      </c>
      <c r="BX462" s="27">
        <v>-0.28777300000000006</v>
      </c>
      <c r="BZ462" s="27">
        <v>-0.30802800000000002</v>
      </c>
      <c r="CB462" s="27">
        <v>14.208570999999999</v>
      </c>
      <c r="CD462" s="27">
        <v>35.138379999999998</v>
      </c>
      <c r="CE462" s="27">
        <v>38.769444</v>
      </c>
      <c r="CF462" s="27">
        <v>14.264911</v>
      </c>
      <c r="CG462" s="27">
        <v>14.208570999999999</v>
      </c>
      <c r="CI462" s="27">
        <v>-0.34786000000000006</v>
      </c>
      <c r="CJ462" s="27">
        <v>-0.35525799999999991</v>
      </c>
      <c r="CK462" s="27">
        <v>-0.35525799999999991</v>
      </c>
      <c r="CL462" s="27">
        <v>-0.28777300000000006</v>
      </c>
    </row>
    <row r="463" spans="1:90" ht="16.5" customHeight="1" x14ac:dyDescent="0.25">
      <c r="A463" s="50"/>
      <c r="B463" s="27" t="s">
        <v>520</v>
      </c>
      <c r="C463" s="51" t="s">
        <v>79</v>
      </c>
      <c r="D463" s="52" t="s">
        <v>34</v>
      </c>
      <c r="E463" s="53" t="s">
        <v>58</v>
      </c>
      <c r="F463" s="53"/>
      <c r="G463" s="53">
        <v>766.417236</v>
      </c>
      <c r="H463" s="53">
        <v>140.85393199999999</v>
      </c>
      <c r="I463" s="28" t="s">
        <v>58</v>
      </c>
      <c r="J463" s="47" t="s">
        <v>58</v>
      </c>
      <c r="K463" s="53" t="s">
        <v>58</v>
      </c>
      <c r="L463" s="53" t="s">
        <v>58</v>
      </c>
      <c r="M463" s="53">
        <v>20.937161000000003</v>
      </c>
      <c r="N463" s="53">
        <v>15.326691</v>
      </c>
      <c r="O463" s="28" t="s">
        <v>58</v>
      </c>
      <c r="P463" s="47" t="s">
        <v>58</v>
      </c>
      <c r="Q463" s="53" t="s">
        <v>58</v>
      </c>
      <c r="R463" s="53" t="s">
        <v>58</v>
      </c>
      <c r="S463" s="53">
        <v>17.487559999999998</v>
      </c>
      <c r="T463" s="53">
        <v>15.568391</v>
      </c>
      <c r="U463" s="28" t="s">
        <v>58</v>
      </c>
      <c r="V463" s="29" t="s">
        <v>58</v>
      </c>
      <c r="W463" s="27"/>
      <c r="X463" s="27" t="s">
        <v>81</v>
      </c>
      <c r="Y463" s="27"/>
      <c r="Z463" s="27"/>
      <c r="AA463" s="30">
        <v>1875.9</v>
      </c>
      <c r="AB463" s="31"/>
      <c r="AC463" s="31">
        <v>208.497533</v>
      </c>
      <c r="AD463" s="31">
        <v>164.57240900000005</v>
      </c>
      <c r="AE463" s="31">
        <v>240.30463800000001</v>
      </c>
      <c r="AF463" s="31"/>
      <c r="AG463" s="31">
        <v>44.614738000000003</v>
      </c>
      <c r="AH463" s="31"/>
      <c r="AI463" s="31">
        <v>39.016292999999997</v>
      </c>
      <c r="AJ463" s="31">
        <v>43.032003999999986</v>
      </c>
      <c r="AK463" s="31">
        <v>30.486525</v>
      </c>
      <c r="AL463" s="31">
        <v>26.350987</v>
      </c>
      <c r="AM463" s="31"/>
      <c r="AN463" s="31">
        <v>22.36646</v>
      </c>
      <c r="AO463" s="31"/>
      <c r="AP463" s="31">
        <v>18.859518000000001</v>
      </c>
      <c r="AQ463" s="31">
        <v>25.708131999999999</v>
      </c>
      <c r="AR463" s="31">
        <v>16.430091999999998</v>
      </c>
      <c r="AS463" s="31">
        <v>13.619319000000001</v>
      </c>
      <c r="AT463" s="31"/>
      <c r="AU463" s="31">
        <v>25.699265</v>
      </c>
      <c r="AV463" s="31"/>
      <c r="AW463" s="31">
        <v>20.937161000000003</v>
      </c>
      <c r="AX463" s="31">
        <v>27.653372999999998</v>
      </c>
      <c r="AY463" s="31">
        <v>18.290436</v>
      </c>
      <c r="AZ463" s="31">
        <v>15.326691</v>
      </c>
      <c r="BA463" s="31"/>
      <c r="BB463" s="31">
        <v>26.435048999999999</v>
      </c>
      <c r="BC463" s="31"/>
      <c r="BD463" s="31">
        <v>17.487559999999998</v>
      </c>
      <c r="BE463" s="31">
        <v>26.770781000000014</v>
      </c>
      <c r="BF463" s="31">
        <v>23.12079</v>
      </c>
      <c r="BG463" s="31">
        <v>15.568391</v>
      </c>
      <c r="BH463" s="30">
        <v>-19.177182000000002</v>
      </c>
      <c r="BI463" s="30">
        <v>-73.17145099999999</v>
      </c>
      <c r="BJ463" s="30">
        <v>-93.567220000000006</v>
      </c>
      <c r="BK463" s="30">
        <v>-230.497331</v>
      </c>
      <c r="BL463" s="30">
        <v>-111.31544400000001</v>
      </c>
      <c r="BM463" s="30"/>
      <c r="BN463" s="30">
        <v>46.691115000000003</v>
      </c>
      <c r="BO463" s="30">
        <v>161.51140100000001</v>
      </c>
      <c r="BP463" s="30">
        <v>176.26023799999999</v>
      </c>
      <c r="BQ463" s="30">
        <v>225.166707</v>
      </c>
      <c r="BR463" s="30">
        <v>244.19884300000001</v>
      </c>
      <c r="BS463" s="30"/>
      <c r="BT463" s="31">
        <v>121.528704</v>
      </c>
      <c r="BU463" s="31">
        <v>2.5734759999999999</v>
      </c>
      <c r="BV463" s="31">
        <v>11.317815000000001</v>
      </c>
      <c r="BW463" s="31">
        <v>0.37194799999999995</v>
      </c>
      <c r="BX463" s="27">
        <v>38.503408999999991</v>
      </c>
      <c r="BZ463" s="27">
        <v>71.643073999999999</v>
      </c>
      <c r="CB463" s="27">
        <v>52.956131999999997</v>
      </c>
      <c r="CD463" s="27">
        <v>82.947522000000006</v>
      </c>
      <c r="CE463" s="27">
        <v>76.326620000000005</v>
      </c>
      <c r="CF463" s="27">
        <v>70.597218999999996</v>
      </c>
      <c r="CG463" s="27">
        <v>52.956131999999997</v>
      </c>
      <c r="CI463" s="27">
        <v>82.207661000000002</v>
      </c>
      <c r="CJ463" s="27">
        <v>54.220368999999998</v>
      </c>
      <c r="CK463" s="27">
        <v>54.220368999999998</v>
      </c>
      <c r="CL463" s="27">
        <v>38.503408999999991</v>
      </c>
    </row>
    <row r="464" spans="1:90" ht="16.5" customHeight="1" x14ac:dyDescent="0.25">
      <c r="A464" s="50"/>
      <c r="B464" s="27" t="s">
        <v>521</v>
      </c>
      <c r="C464" s="51" t="s">
        <v>79</v>
      </c>
      <c r="D464" s="52" t="s">
        <v>34</v>
      </c>
      <c r="E464" s="53" t="s">
        <v>58</v>
      </c>
      <c r="F464" s="53"/>
      <c r="G464" s="53">
        <v>0</v>
      </c>
      <c r="H464" s="53">
        <v>0</v>
      </c>
      <c r="I464" s="28" t="s">
        <v>58</v>
      </c>
      <c r="J464" s="47" t="s">
        <v>58</v>
      </c>
      <c r="K464" s="53" t="s">
        <v>58</v>
      </c>
      <c r="L464" s="53" t="s">
        <v>58</v>
      </c>
      <c r="M464" s="53">
        <v>-1.8320160000000001</v>
      </c>
      <c r="N464" s="53">
        <v>-1.3671800000000001</v>
      </c>
      <c r="O464" s="28" t="s">
        <v>58</v>
      </c>
      <c r="P464" s="47" t="s">
        <v>58</v>
      </c>
      <c r="Q464" s="53" t="s">
        <v>58</v>
      </c>
      <c r="R464" s="53" t="s">
        <v>58</v>
      </c>
      <c r="S464" s="53">
        <v>-157.78054599999999</v>
      </c>
      <c r="T464" s="53">
        <v>497.60883000000001</v>
      </c>
      <c r="U464" s="28" t="s">
        <v>58</v>
      </c>
      <c r="V464" s="29" t="s">
        <v>58</v>
      </c>
      <c r="W464" s="27"/>
      <c r="X464" s="27" t="s">
        <v>81</v>
      </c>
      <c r="Y464" s="27"/>
      <c r="Z464" s="27"/>
      <c r="AA464" s="30">
        <v>1847.04</v>
      </c>
      <c r="AB464" s="31"/>
      <c r="AC464" s="31">
        <v>0</v>
      </c>
      <c r="AD464" s="31">
        <v>0</v>
      </c>
      <c r="AE464" s="31">
        <v>0</v>
      </c>
      <c r="AF464" s="31"/>
      <c r="AG464" s="31">
        <v>0</v>
      </c>
      <c r="AH464" s="31"/>
      <c r="AI464" s="31">
        <v>0</v>
      </c>
      <c r="AJ464" s="31">
        <v>0</v>
      </c>
      <c r="AK464" s="31">
        <v>0</v>
      </c>
      <c r="AL464" s="31">
        <v>0</v>
      </c>
      <c r="AM464" s="31"/>
      <c r="AN464" s="31">
        <v>-2.4391340000000001</v>
      </c>
      <c r="AO464" s="31"/>
      <c r="AP464" s="31">
        <v>-2.1369280000000002</v>
      </c>
      <c r="AQ464" s="31">
        <v>-1.6930710000000002</v>
      </c>
      <c r="AR464" s="31">
        <v>-1.307013</v>
      </c>
      <c r="AS464" s="31">
        <v>-1.371218</v>
      </c>
      <c r="AT464" s="31"/>
      <c r="AU464" s="31">
        <v>-2.431206</v>
      </c>
      <c r="AV464" s="31"/>
      <c r="AW464" s="31">
        <v>-1.8320160000000001</v>
      </c>
      <c r="AX464" s="31">
        <v>-1.5880100000000001</v>
      </c>
      <c r="AY464" s="31">
        <v>-1.3030360000000001</v>
      </c>
      <c r="AZ464" s="31">
        <v>-1.3671800000000001</v>
      </c>
      <c r="BA464" s="31"/>
      <c r="BB464" s="31">
        <v>656.86388599999998</v>
      </c>
      <c r="BC464" s="31"/>
      <c r="BD464" s="31">
        <v>-157.78054599999999</v>
      </c>
      <c r="BE464" s="31">
        <v>1741.559536</v>
      </c>
      <c r="BF464" s="31">
        <v>-222.39648800000001</v>
      </c>
      <c r="BG464" s="31">
        <v>497.60883000000001</v>
      </c>
      <c r="BH464" s="30">
        <v>-715.21254599999997</v>
      </c>
      <c r="BI464" s="30">
        <v>-2210.5820180000001</v>
      </c>
      <c r="BJ464" s="30">
        <v>-1989.8712109999999</v>
      </c>
      <c r="BK464" s="30">
        <v>-3733.497198</v>
      </c>
      <c r="BL464" s="30">
        <v>-3581.4700050000001</v>
      </c>
      <c r="BM464" s="30"/>
      <c r="BN464" s="30">
        <v>696.18744000000004</v>
      </c>
      <c r="BO464" s="30">
        <v>2165.5926450000002</v>
      </c>
      <c r="BP464" s="30">
        <v>1943.1961570000001</v>
      </c>
      <c r="BQ464" s="30">
        <v>3684.7556930000001</v>
      </c>
      <c r="BR464" s="30">
        <v>3526.9751470000001</v>
      </c>
      <c r="BS464" s="30"/>
      <c r="BT464" s="31">
        <v>0</v>
      </c>
      <c r="BU464" s="31">
        <v>-1.0191359999999998</v>
      </c>
      <c r="BV464" s="31">
        <v>-0.71185600000000004</v>
      </c>
      <c r="BW464" s="31">
        <v>-0.71023800000000015</v>
      </c>
      <c r="BX464" s="27">
        <v>-4.615138</v>
      </c>
      <c r="BZ464" s="27">
        <v>-5.3222520000000006</v>
      </c>
      <c r="CB464" s="27">
        <v>1382.5611550000001</v>
      </c>
      <c r="CD464" s="27">
        <v>1858.9913320000001</v>
      </c>
      <c r="CE464" s="27">
        <v>2176.026934</v>
      </c>
      <c r="CF464" s="27">
        <v>955.50258300000007</v>
      </c>
      <c r="CG464" s="27">
        <v>1382.5611550000001</v>
      </c>
      <c r="CI464" s="27">
        <v>-6.0902419999999999</v>
      </c>
      <c r="CJ464" s="27">
        <v>-4.8990380000000009</v>
      </c>
      <c r="CK464" s="27">
        <v>-4.8990380000000009</v>
      </c>
      <c r="CL464" s="27">
        <v>-4.615138</v>
      </c>
    </row>
    <row r="465" spans="1:90" ht="16.5" customHeight="1" x14ac:dyDescent="0.25">
      <c r="A465" s="50"/>
      <c r="B465" s="27" t="s">
        <v>522</v>
      </c>
      <c r="C465" s="51" t="s">
        <v>79</v>
      </c>
      <c r="D465" s="52" t="s">
        <v>34</v>
      </c>
      <c r="E465" s="53" t="s">
        <v>58</v>
      </c>
      <c r="F465" s="53"/>
      <c r="G465" s="53">
        <v>86.784571999999997</v>
      </c>
      <c r="H465" s="53">
        <v>122.86027799999999</v>
      </c>
      <c r="I465" s="28" t="s">
        <v>58</v>
      </c>
      <c r="J465" s="47" t="s">
        <v>58</v>
      </c>
      <c r="K465" s="53" t="s">
        <v>58</v>
      </c>
      <c r="L465" s="53" t="s">
        <v>58</v>
      </c>
      <c r="M465" s="53">
        <v>0.54587200000000013</v>
      </c>
      <c r="N465" s="53">
        <v>26.542541</v>
      </c>
      <c r="O465" s="28" t="s">
        <v>58</v>
      </c>
      <c r="P465" s="47" t="s">
        <v>58</v>
      </c>
      <c r="Q465" s="53" t="s">
        <v>58</v>
      </c>
      <c r="R465" s="53" t="s">
        <v>58</v>
      </c>
      <c r="S465" s="53">
        <v>60.378233999999999</v>
      </c>
      <c r="T465" s="53">
        <v>155.17184</v>
      </c>
      <c r="U465" s="28" t="s">
        <v>58</v>
      </c>
      <c r="V465" s="29" t="s">
        <v>58</v>
      </c>
      <c r="W465" s="27"/>
      <c r="X465" s="27" t="s">
        <v>81</v>
      </c>
      <c r="Y465" s="27"/>
      <c r="Z465" s="27"/>
      <c r="AA465" s="30">
        <v>12222</v>
      </c>
      <c r="AB465" s="31"/>
      <c r="AC465" s="31">
        <v>205.35812100000001</v>
      </c>
      <c r="AD465" s="31">
        <v>67.87789500000008</v>
      </c>
      <c r="AE465" s="31">
        <v>84.794594000000004</v>
      </c>
      <c r="AF465" s="31"/>
      <c r="AG465" s="31">
        <v>57.383388999999994</v>
      </c>
      <c r="AH465" s="31"/>
      <c r="AI465" s="31">
        <v>8.5911200000000001</v>
      </c>
      <c r="AJ465" s="31">
        <v>11.535129999999995</v>
      </c>
      <c r="AK465" s="31">
        <v>17.057230000000001</v>
      </c>
      <c r="AL465" s="31">
        <v>31.929504999999999</v>
      </c>
      <c r="AM465" s="31"/>
      <c r="AN465" s="31">
        <v>44.958185</v>
      </c>
      <c r="AO465" s="31"/>
      <c r="AP465" s="31">
        <v>-4.0460269999999996</v>
      </c>
      <c r="AQ465" s="31">
        <v>1.5000399999999985</v>
      </c>
      <c r="AR465" s="31">
        <v>8.3525480000000005</v>
      </c>
      <c r="AS465" s="31">
        <v>24.848984999999999</v>
      </c>
      <c r="AT465" s="31"/>
      <c r="AU465" s="31">
        <v>48.358232000000001</v>
      </c>
      <c r="AV465" s="31"/>
      <c r="AW465" s="31">
        <v>0.54587200000000013</v>
      </c>
      <c r="AX465" s="31">
        <v>3.9462749999999982</v>
      </c>
      <c r="AY465" s="31">
        <v>10.322412</v>
      </c>
      <c r="AZ465" s="31">
        <v>26.542541</v>
      </c>
      <c r="BA465" s="31"/>
      <c r="BB465" s="31">
        <v>205.48450600000001</v>
      </c>
      <c r="BC465" s="31"/>
      <c r="BD465" s="31">
        <v>60.378233999999999</v>
      </c>
      <c r="BE465" s="31">
        <v>210.56292199999996</v>
      </c>
      <c r="BF465" s="31">
        <v>76.645888999999997</v>
      </c>
      <c r="BG465" s="31">
        <v>155.17184</v>
      </c>
      <c r="BH465" s="30">
        <v>-555.27366900000004</v>
      </c>
      <c r="BI465" s="30">
        <v>-1063.1923670000001</v>
      </c>
      <c r="BJ465" s="30">
        <v>-1057.8112840000001</v>
      </c>
      <c r="BK465" s="30">
        <v>-1124.9433240000001</v>
      </c>
      <c r="BL465" s="30">
        <v>-339.05341599999997</v>
      </c>
      <c r="BM465" s="30"/>
      <c r="BN465" s="30">
        <v>707.21487100000002</v>
      </c>
      <c r="BO465" s="30">
        <v>1473.7416390000001</v>
      </c>
      <c r="BP465" s="30">
        <v>1518.4252280000001</v>
      </c>
      <c r="BQ465" s="30">
        <v>1936.7351080000001</v>
      </c>
      <c r="BR465" s="30">
        <v>1943.958226</v>
      </c>
      <c r="BS465" s="30"/>
      <c r="BT465" s="31">
        <v>55.960071999999997</v>
      </c>
      <c r="BU465" s="31">
        <v>-0.701214</v>
      </c>
      <c r="BV465" s="31">
        <v>1.381966</v>
      </c>
      <c r="BW465" s="31">
        <v>-0.17718699999999998</v>
      </c>
      <c r="BX465" s="27">
        <v>58.070368999999999</v>
      </c>
      <c r="BZ465" s="27">
        <v>62.626919000000001</v>
      </c>
      <c r="CB465" s="27">
        <v>317.09237899999999</v>
      </c>
      <c r="CD465" s="27">
        <v>502.75888499999996</v>
      </c>
      <c r="CE465" s="27">
        <v>492.69331699999998</v>
      </c>
      <c r="CF465" s="27">
        <v>366.03504100000004</v>
      </c>
      <c r="CG465" s="27">
        <v>317.09237899999999</v>
      </c>
      <c r="CI465" s="27">
        <v>41.357099999999996</v>
      </c>
      <c r="CJ465" s="27">
        <v>69.093994999999993</v>
      </c>
      <c r="CK465" s="27">
        <v>69.093994999999993</v>
      </c>
      <c r="CL465" s="27">
        <v>58.070368999999999</v>
      </c>
    </row>
    <row r="466" spans="1:90" ht="16.5" customHeight="1" x14ac:dyDescent="0.25">
      <c r="A466" s="50"/>
      <c r="B466" s="27" t="s">
        <v>123</v>
      </c>
      <c r="C466" s="51">
        <v>0</v>
      </c>
      <c r="D466" s="52" t="s">
        <v>34</v>
      </c>
      <c r="E466" s="53">
        <v>19991.338032358402</v>
      </c>
      <c r="F466" s="53"/>
      <c r="G466" s="53">
        <v>16915.098999999998</v>
      </c>
      <c r="H466" s="53">
        <v>12889.802</v>
      </c>
      <c r="I466" s="28" t="s">
        <v>58</v>
      </c>
      <c r="J466" s="47" t="s">
        <v>58</v>
      </c>
      <c r="K466" s="53">
        <v>2832.8072230367216</v>
      </c>
      <c r="L466" s="53" t="s">
        <v>58</v>
      </c>
      <c r="M466" s="53">
        <v>1153.739</v>
      </c>
      <c r="N466" s="53">
        <v>2415.5709999999999</v>
      </c>
      <c r="O466" s="28" t="s">
        <v>58</v>
      </c>
      <c r="P466" s="47" t="s">
        <v>58</v>
      </c>
      <c r="Q466" s="53">
        <v>-360.15546150657161</v>
      </c>
      <c r="R466" s="53" t="s">
        <v>58</v>
      </c>
      <c r="S466" s="53">
        <v>-63.72699999999999</v>
      </c>
      <c r="T466" s="53">
        <v>788.16800000000001</v>
      </c>
      <c r="U466" s="28" t="s">
        <v>58</v>
      </c>
      <c r="V466" s="29" t="s">
        <v>58</v>
      </c>
      <c r="W466" s="27"/>
      <c r="X466" s="27" t="s">
        <v>81</v>
      </c>
      <c r="Y466" s="27"/>
      <c r="Z466" s="27"/>
      <c r="AA466" s="30">
        <v>20848.607491250001</v>
      </c>
      <c r="AB466" s="31"/>
      <c r="AC466" s="31">
        <v>24630.675999999999</v>
      </c>
      <c r="AD466" s="31">
        <v>19271.501999999993</v>
      </c>
      <c r="AE466" s="31">
        <v>14471.671</v>
      </c>
      <c r="AF466" s="31"/>
      <c r="AG466" s="31">
        <v>6914.9970000000012</v>
      </c>
      <c r="AH466" s="31"/>
      <c r="AI466" s="31">
        <v>3598.56</v>
      </c>
      <c r="AJ466" s="31">
        <v>3646.8590000000004</v>
      </c>
      <c r="AK466" s="31">
        <v>3120.1779999999999</v>
      </c>
      <c r="AL466" s="31">
        <v>4126.7349999999997</v>
      </c>
      <c r="AM466" s="31"/>
      <c r="AN466" s="31">
        <v>3201.402</v>
      </c>
      <c r="AO466" s="31"/>
      <c r="AP466" s="31">
        <v>776.11599999999999</v>
      </c>
      <c r="AQ466" s="31">
        <v>1055.3440000000001</v>
      </c>
      <c r="AR466" s="31">
        <v>743.04899999999998</v>
      </c>
      <c r="AS466" s="31">
        <v>2043.0930000000001</v>
      </c>
      <c r="AT466" s="31"/>
      <c r="AU466" s="31">
        <v>3906.5619999999999</v>
      </c>
      <c r="AV466" s="31"/>
      <c r="AW466" s="31">
        <v>1153.739</v>
      </c>
      <c r="AX466" s="31">
        <v>1329.2890000000002</v>
      </c>
      <c r="AY466" s="31">
        <v>947.50099999999998</v>
      </c>
      <c r="AZ466" s="31">
        <v>2415.5709999999999</v>
      </c>
      <c r="BA466" s="31"/>
      <c r="BB466" s="31">
        <v>1260.325</v>
      </c>
      <c r="BC466" s="31"/>
      <c r="BD466" s="31">
        <v>-63.72699999999999</v>
      </c>
      <c r="BE466" s="31">
        <v>-102.31599999999969</v>
      </c>
      <c r="BF466" s="31">
        <v>-301.262</v>
      </c>
      <c r="BG466" s="31">
        <v>788.16800000000001</v>
      </c>
      <c r="BH466" s="30">
        <v>6043.2160000000003</v>
      </c>
      <c r="BI466" s="30">
        <v>15955.444</v>
      </c>
      <c r="BJ466" s="30">
        <v>17751.959000000003</v>
      </c>
      <c r="BK466" s="30">
        <v>19843.142000000003</v>
      </c>
      <c r="BL466" s="30">
        <v>21432.148000000001</v>
      </c>
      <c r="BM466" s="30"/>
      <c r="BN466" s="30">
        <v>8123.7569999999996</v>
      </c>
      <c r="BO466" s="30">
        <v>12691.349</v>
      </c>
      <c r="BP466" s="30">
        <v>12595.057000000001</v>
      </c>
      <c r="BQ466" s="30">
        <v>13194.198</v>
      </c>
      <c r="BR466" s="30">
        <v>13496.156000000001</v>
      </c>
      <c r="BS466" s="30"/>
      <c r="BT466" s="31">
        <v>10747.261999999999</v>
      </c>
      <c r="BU466" s="31">
        <v>699.20100000000025</v>
      </c>
      <c r="BV466" s="31">
        <v>1190.9970000000001</v>
      </c>
      <c r="BW466" s="31">
        <v>1062.8989999999999</v>
      </c>
      <c r="BX466" s="27">
        <v>7207.982</v>
      </c>
      <c r="BZ466" s="27">
        <v>6183.3519999999999</v>
      </c>
      <c r="CB466" s="27">
        <v>2242.431</v>
      </c>
      <c r="CD466" s="27">
        <v>320.86300000000028</v>
      </c>
      <c r="CE466" s="27">
        <v>856.74700000000018</v>
      </c>
      <c r="CF466" s="27">
        <v>1794.3389999999999</v>
      </c>
      <c r="CG466" s="27">
        <v>2242.431</v>
      </c>
      <c r="CI466" s="27">
        <v>5846.1</v>
      </c>
      <c r="CJ466" s="27">
        <v>7456.2819999999992</v>
      </c>
      <c r="CK466" s="27">
        <v>7456.2819999999992</v>
      </c>
      <c r="CL466" s="27">
        <v>7207.982</v>
      </c>
    </row>
    <row r="467" spans="1:90" ht="16.5" customHeight="1" x14ac:dyDescent="0.25">
      <c r="A467" s="50"/>
      <c r="B467" s="27" t="s">
        <v>523</v>
      </c>
      <c r="C467" s="51" t="s">
        <v>79</v>
      </c>
      <c r="D467" s="52" t="s">
        <v>34</v>
      </c>
      <c r="E467" s="53" t="s">
        <v>58</v>
      </c>
      <c r="F467" s="53"/>
      <c r="G467" s="53">
        <v>92.405928000000003</v>
      </c>
      <c r="H467" s="53">
        <v>144.07516799999999</v>
      </c>
      <c r="I467" s="28" t="s">
        <v>58</v>
      </c>
      <c r="J467" s="47" t="s">
        <v>58</v>
      </c>
      <c r="K467" s="53" t="s">
        <v>58</v>
      </c>
      <c r="L467" s="53" t="s">
        <v>58</v>
      </c>
      <c r="M467" s="53">
        <v>69.585561000000013</v>
      </c>
      <c r="N467" s="53">
        <v>93.033155999999991</v>
      </c>
      <c r="O467" s="28" t="s">
        <v>58</v>
      </c>
      <c r="P467" s="47" t="s">
        <v>58</v>
      </c>
      <c r="Q467" s="53" t="s">
        <v>58</v>
      </c>
      <c r="R467" s="53" t="s">
        <v>58</v>
      </c>
      <c r="S467" s="53">
        <v>65.229005999999998</v>
      </c>
      <c r="T467" s="53">
        <v>198.58381199999999</v>
      </c>
      <c r="U467" s="28" t="s">
        <v>58</v>
      </c>
      <c r="V467" s="29" t="s">
        <v>58</v>
      </c>
      <c r="W467" s="27"/>
      <c r="X467" s="27" t="s">
        <v>81</v>
      </c>
      <c r="Y467" s="27"/>
      <c r="Z467" s="27"/>
      <c r="AA467" s="30">
        <v>6062.7749999999996</v>
      </c>
      <c r="AB467" s="31"/>
      <c r="AC467" s="31">
        <v>445.08431799999994</v>
      </c>
      <c r="AD467" s="31">
        <v>64.24951400000009</v>
      </c>
      <c r="AE467" s="31">
        <v>2298.0368779999999</v>
      </c>
      <c r="AF467" s="31"/>
      <c r="AG467" s="31">
        <v>290.11930599999999</v>
      </c>
      <c r="AH467" s="31"/>
      <c r="AI467" s="31">
        <v>90.882401999999999</v>
      </c>
      <c r="AJ467" s="31">
        <v>79.018098999999893</v>
      </c>
      <c r="AK467" s="31">
        <v>476.907915</v>
      </c>
      <c r="AL467" s="31">
        <v>112.550185</v>
      </c>
      <c r="AM467" s="31"/>
      <c r="AN467" s="31">
        <v>256.59131600000001</v>
      </c>
      <c r="AO467" s="31"/>
      <c r="AP467" s="31">
        <v>69.270463000000007</v>
      </c>
      <c r="AQ467" s="31">
        <v>45.560648000000015</v>
      </c>
      <c r="AR467" s="31">
        <v>466.37431700000002</v>
      </c>
      <c r="AS467" s="31">
        <v>92.818119999999993</v>
      </c>
      <c r="AT467" s="31"/>
      <c r="AU467" s="31">
        <v>257.00285400000001</v>
      </c>
      <c r="AV467" s="31"/>
      <c r="AW467" s="31">
        <v>69.585561000000013</v>
      </c>
      <c r="AX467" s="31">
        <v>45.819648000000015</v>
      </c>
      <c r="AY467" s="31">
        <v>466.60204000000004</v>
      </c>
      <c r="AZ467" s="31">
        <v>93.033155999999991</v>
      </c>
      <c r="BA467" s="31"/>
      <c r="BB467" s="31">
        <v>347.38135799999998</v>
      </c>
      <c r="BC467" s="31"/>
      <c r="BD467" s="31">
        <v>65.229005999999998</v>
      </c>
      <c r="BE467" s="31">
        <v>1513.814128</v>
      </c>
      <c r="BF467" s="31">
        <v>470.92166200000003</v>
      </c>
      <c r="BG467" s="31">
        <v>198.58381199999999</v>
      </c>
      <c r="BH467" s="30">
        <v>-355.65249400000005</v>
      </c>
      <c r="BI467" s="30">
        <v>-1164.455205</v>
      </c>
      <c r="BJ467" s="30">
        <v>-969.544355</v>
      </c>
      <c r="BK467" s="30">
        <v>-760.74839900000006</v>
      </c>
      <c r="BL467" s="30">
        <v>-793.96591000000001</v>
      </c>
      <c r="BM467" s="30"/>
      <c r="BN467" s="30">
        <v>1474.300716</v>
      </c>
      <c r="BO467" s="30">
        <v>2788.2736</v>
      </c>
      <c r="BP467" s="30">
        <v>3259.0896969999999</v>
      </c>
      <c r="BQ467" s="30">
        <v>4772.769354</v>
      </c>
      <c r="BR467" s="30">
        <v>4838.1468599999998</v>
      </c>
      <c r="BS467" s="30"/>
      <c r="BT467" s="31">
        <v>126.55805900000003</v>
      </c>
      <c r="BU467" s="31">
        <v>43.754945000000006</v>
      </c>
      <c r="BV467" s="31">
        <v>37.465569000000002</v>
      </c>
      <c r="BW467" s="31">
        <v>3.2032219999999998</v>
      </c>
      <c r="BX467" s="27">
        <v>348.09114800000003</v>
      </c>
      <c r="BZ467" s="27">
        <v>769.42454200000009</v>
      </c>
      <c r="CB467" s="27">
        <v>769.12190099999998</v>
      </c>
      <c r="CD467" s="27">
        <v>2248.5486080000001</v>
      </c>
      <c r="CE467" s="27">
        <v>2332.1171479999998</v>
      </c>
      <c r="CF467" s="27">
        <v>1199.0228549999999</v>
      </c>
      <c r="CG467" s="27">
        <v>769.12190099999998</v>
      </c>
      <c r="CI467" s="27">
        <v>675.04040499999996</v>
      </c>
      <c r="CJ467" s="27">
        <v>770.93824300000006</v>
      </c>
      <c r="CK467" s="27">
        <v>770.93824300000006</v>
      </c>
      <c r="CL467" s="27">
        <v>348.09114800000003</v>
      </c>
    </row>
    <row r="468" spans="1:90" ht="16.5" customHeight="1" x14ac:dyDescent="0.25">
      <c r="A468" s="50"/>
      <c r="B468" s="27" t="s">
        <v>524</v>
      </c>
      <c r="C468" s="51" t="s">
        <v>79</v>
      </c>
      <c r="D468" s="52" t="s">
        <v>34</v>
      </c>
      <c r="E468" s="53" t="s">
        <v>58</v>
      </c>
      <c r="F468" s="53"/>
      <c r="G468" s="53">
        <v>197.56130099999996</v>
      </c>
      <c r="H468" s="53">
        <v>183.16505100000001</v>
      </c>
      <c r="I468" s="28" t="s">
        <v>58</v>
      </c>
      <c r="J468" s="47" t="s">
        <v>58</v>
      </c>
      <c r="K468" s="53" t="s">
        <v>58</v>
      </c>
      <c r="L468" s="53" t="s">
        <v>58</v>
      </c>
      <c r="M468" s="53">
        <v>2.6437169999999997</v>
      </c>
      <c r="N468" s="53">
        <v>14.764837999999997</v>
      </c>
      <c r="O468" s="28" t="s">
        <v>58</v>
      </c>
      <c r="P468" s="47" t="s">
        <v>58</v>
      </c>
      <c r="Q468" s="53" t="s">
        <v>58</v>
      </c>
      <c r="R468" s="53" t="s">
        <v>58</v>
      </c>
      <c r="S468" s="53">
        <v>-42.010429999999999</v>
      </c>
      <c r="T468" s="53">
        <v>-28.024578000000002</v>
      </c>
      <c r="U468" s="28" t="s">
        <v>58</v>
      </c>
      <c r="V468" s="29" t="s">
        <v>58</v>
      </c>
      <c r="W468" s="27"/>
      <c r="X468" s="27" t="s">
        <v>81</v>
      </c>
      <c r="Y468" s="27"/>
      <c r="Z468" s="27"/>
      <c r="AA468" s="30">
        <v>1523.76</v>
      </c>
      <c r="AB468" s="31"/>
      <c r="AC468" s="31">
        <v>333.55026199999998</v>
      </c>
      <c r="AD468" s="31">
        <v>238.49798900000008</v>
      </c>
      <c r="AE468" s="31">
        <v>198.10243800000001</v>
      </c>
      <c r="AF468" s="31"/>
      <c r="AG468" s="31">
        <v>53.228459999999998</v>
      </c>
      <c r="AH468" s="31"/>
      <c r="AI468" s="31">
        <v>29.310890000000001</v>
      </c>
      <c r="AJ468" s="31">
        <v>29.852526000000012</v>
      </c>
      <c r="AK468" s="31">
        <v>36.347360000000002</v>
      </c>
      <c r="AL468" s="31">
        <v>30.829087000000001</v>
      </c>
      <c r="AM468" s="31"/>
      <c r="AN468" s="31">
        <v>14.322949999999999</v>
      </c>
      <c r="AO468" s="31"/>
      <c r="AP468" s="31">
        <v>-4.662642</v>
      </c>
      <c r="AQ468" s="31">
        <v>0.31338600000000127</v>
      </c>
      <c r="AR468" s="31">
        <v>10.223106</v>
      </c>
      <c r="AS468" s="31">
        <v>10.230916000000001</v>
      </c>
      <c r="AT468" s="31"/>
      <c r="AU468" s="31">
        <v>23.390254999999996</v>
      </c>
      <c r="AV468" s="31"/>
      <c r="AW468" s="31">
        <v>2.6437169999999997</v>
      </c>
      <c r="AX468" s="31">
        <v>5.518340000000002</v>
      </c>
      <c r="AY468" s="31">
        <v>15.086672000000002</v>
      </c>
      <c r="AZ468" s="31">
        <v>14.764837999999997</v>
      </c>
      <c r="BA468" s="31"/>
      <c r="BB468" s="31">
        <v>-55.357906</v>
      </c>
      <c r="BC468" s="31"/>
      <c r="BD468" s="31">
        <v>-42.010429999999999</v>
      </c>
      <c r="BE468" s="31">
        <v>-47.501646000000008</v>
      </c>
      <c r="BF468" s="31">
        <v>-31.843053000000001</v>
      </c>
      <c r="BG468" s="31">
        <v>-28.024578000000002</v>
      </c>
      <c r="BH468" s="30">
        <v>213.24802199999999</v>
      </c>
      <c r="BI468" s="30">
        <v>362.35296299999999</v>
      </c>
      <c r="BJ468" s="30">
        <v>392.51398899999998</v>
      </c>
      <c r="BK468" s="30">
        <v>439.87161299999997</v>
      </c>
      <c r="BL468" s="30">
        <v>485.87413300000003</v>
      </c>
      <c r="BM468" s="30"/>
      <c r="BN468" s="30">
        <v>-40.949841999999997</v>
      </c>
      <c r="BO468" s="30">
        <v>-35.606968999999999</v>
      </c>
      <c r="BP468" s="30">
        <v>-67.495141000000004</v>
      </c>
      <c r="BQ468" s="30">
        <v>180.05247299999999</v>
      </c>
      <c r="BR468" s="30">
        <v>130.694885</v>
      </c>
      <c r="BS468" s="30"/>
      <c r="BT468" s="31">
        <v>114.13420000000002</v>
      </c>
      <c r="BU468" s="31">
        <v>-2.3293649999999992</v>
      </c>
      <c r="BV468" s="31">
        <v>8.2600429999999996</v>
      </c>
      <c r="BW468" s="31">
        <v>4.4435829999999994</v>
      </c>
      <c r="BX468" s="27">
        <v>26.775847999999996</v>
      </c>
      <c r="BZ468" s="27">
        <v>43.995266999999998</v>
      </c>
      <c r="CB468" s="27">
        <v>-138.29218800000001</v>
      </c>
      <c r="CD468" s="27">
        <v>-149.379707</v>
      </c>
      <c r="CE468" s="27">
        <v>-134.70260500000001</v>
      </c>
      <c r="CF468" s="27">
        <v>-152.88827600000002</v>
      </c>
      <c r="CG468" s="27">
        <v>-138.29218800000001</v>
      </c>
      <c r="CI468" s="27">
        <v>38.013567000000009</v>
      </c>
      <c r="CJ468" s="27">
        <v>44.191884999999999</v>
      </c>
      <c r="CK468" s="27">
        <v>44.191884999999999</v>
      </c>
      <c r="CL468" s="27">
        <v>26.775847999999996</v>
      </c>
    </row>
    <row r="469" spans="1:90" ht="16.5" customHeight="1" x14ac:dyDescent="0.25">
      <c r="A469" s="50"/>
      <c r="B469" s="27" t="s">
        <v>525</v>
      </c>
      <c r="C469" s="51" t="s">
        <v>79</v>
      </c>
      <c r="D469" s="52" t="s">
        <v>34</v>
      </c>
      <c r="E469" s="53" t="s">
        <v>58</v>
      </c>
      <c r="F469" s="53"/>
      <c r="G469" s="53">
        <v>42.437204000000001</v>
      </c>
      <c r="H469" s="53">
        <v>24.476704000000002</v>
      </c>
      <c r="I469" s="28" t="s">
        <v>58</v>
      </c>
      <c r="J469" s="47" t="s">
        <v>58</v>
      </c>
      <c r="K469" s="53" t="s">
        <v>58</v>
      </c>
      <c r="L469" s="53" t="s">
        <v>58</v>
      </c>
      <c r="M469" s="53">
        <v>39.175148999999998</v>
      </c>
      <c r="N469" s="53">
        <v>16.889905999999996</v>
      </c>
      <c r="O469" s="28" t="s">
        <v>58</v>
      </c>
      <c r="P469" s="47" t="s">
        <v>58</v>
      </c>
      <c r="Q469" s="53" t="s">
        <v>58</v>
      </c>
      <c r="R469" s="53" t="s">
        <v>58</v>
      </c>
      <c r="S469" s="53">
        <v>33.223137999999999</v>
      </c>
      <c r="T469" s="53">
        <v>12.951089</v>
      </c>
      <c r="U469" s="28" t="s">
        <v>58</v>
      </c>
      <c r="V469" s="29" t="s">
        <v>58</v>
      </c>
      <c r="W469" s="27"/>
      <c r="X469" s="27" t="s">
        <v>81</v>
      </c>
      <c r="Y469" s="27"/>
      <c r="Z469" s="27"/>
      <c r="AA469" s="30">
        <v>1562</v>
      </c>
      <c r="AB469" s="31"/>
      <c r="AC469" s="31">
        <v>41.21011</v>
      </c>
      <c r="AD469" s="31">
        <v>34.964169999999982</v>
      </c>
      <c r="AE469" s="31">
        <v>24.970753999999999</v>
      </c>
      <c r="AF469" s="31"/>
      <c r="AG469" s="31">
        <v>33.060788000000002</v>
      </c>
      <c r="AH469" s="31"/>
      <c r="AI469" s="31">
        <v>41.037633999999997</v>
      </c>
      <c r="AJ469" s="31">
        <v>51.965035999999998</v>
      </c>
      <c r="AK469" s="31">
        <v>7.9730530000000002</v>
      </c>
      <c r="AL469" s="31">
        <v>18.006095999999999</v>
      </c>
      <c r="AM469" s="31"/>
      <c r="AN469" s="31">
        <v>30.289328999999995</v>
      </c>
      <c r="AO469" s="31"/>
      <c r="AP469" s="31">
        <v>38.628323999999999</v>
      </c>
      <c r="AQ469" s="31">
        <v>50.090592999999991</v>
      </c>
      <c r="AR469" s="31">
        <v>6.2149169999999998</v>
      </c>
      <c r="AS469" s="31">
        <v>16.580342999999999</v>
      </c>
      <c r="AT469" s="31"/>
      <c r="AU469" s="31">
        <v>30.888226999999993</v>
      </c>
      <c r="AV469" s="31"/>
      <c r="AW469" s="31">
        <v>39.175148999999998</v>
      </c>
      <c r="AX469" s="31">
        <v>50.425810999999989</v>
      </c>
      <c r="AY469" s="31">
        <v>6.5368260000000067</v>
      </c>
      <c r="AZ469" s="31">
        <v>16.889905999999996</v>
      </c>
      <c r="BA469" s="31"/>
      <c r="BB469" s="31">
        <v>23.763114000000002</v>
      </c>
      <c r="BC469" s="31"/>
      <c r="BD469" s="31">
        <v>33.223137999999999</v>
      </c>
      <c r="BE469" s="31">
        <v>39.46576499999999</v>
      </c>
      <c r="BF469" s="31">
        <v>4.937646</v>
      </c>
      <c r="BG469" s="31">
        <v>12.951089</v>
      </c>
      <c r="BH469" s="30">
        <v>9.3074630000000003</v>
      </c>
      <c r="BI469" s="30">
        <v>13.762731000000002</v>
      </c>
      <c r="BJ469" s="30">
        <v>12.606893999999997</v>
      </c>
      <c r="BK469" s="30">
        <v>9.823793000000002</v>
      </c>
      <c r="BL469" s="30">
        <v>2.1515189999999933</v>
      </c>
      <c r="BM469" s="30"/>
      <c r="BN469" s="30">
        <v>33.402017000000001</v>
      </c>
      <c r="BO469" s="30">
        <v>65.873216999999997</v>
      </c>
      <c r="BP469" s="30">
        <v>70.810862999999998</v>
      </c>
      <c r="BQ469" s="30">
        <v>110.276628</v>
      </c>
      <c r="BR469" s="30">
        <v>143.49976599999999</v>
      </c>
      <c r="BS469" s="30"/>
      <c r="BT469" s="31">
        <v>14.585966999999997</v>
      </c>
      <c r="BU469" s="31">
        <v>1.5956719999999998</v>
      </c>
      <c r="BV469" s="31">
        <v>1.6756759999999997</v>
      </c>
      <c r="BW469" s="31">
        <v>1.3423160000000005</v>
      </c>
      <c r="BX469" s="27">
        <v>41.149620999999996</v>
      </c>
      <c r="BZ469" s="27">
        <v>87.850863999999987</v>
      </c>
      <c r="CB469" s="27">
        <v>32.577955000000003</v>
      </c>
      <c r="CD469" s="27">
        <v>90.577637999999979</v>
      </c>
      <c r="CE469" s="27">
        <v>68.166524999999993</v>
      </c>
      <c r="CF469" s="27">
        <v>37.271431999999997</v>
      </c>
      <c r="CG469" s="27">
        <v>32.577955000000003</v>
      </c>
      <c r="CI469" s="27">
        <v>113.027692</v>
      </c>
      <c r="CJ469" s="27">
        <v>46.090775000000001</v>
      </c>
      <c r="CK469" s="27">
        <v>46.090775000000001</v>
      </c>
      <c r="CL469" s="27">
        <v>41.149620999999996</v>
      </c>
    </row>
    <row r="470" spans="1:90" ht="16.5" customHeight="1" x14ac:dyDescent="0.25">
      <c r="A470" s="50"/>
      <c r="B470" s="27" t="s">
        <v>526</v>
      </c>
      <c r="C470" s="51" t="s">
        <v>79</v>
      </c>
      <c r="D470" s="52" t="s">
        <v>34</v>
      </c>
      <c r="E470" s="53">
        <v>2610.0912673399998</v>
      </c>
      <c r="F470" s="53"/>
      <c r="G470" s="53">
        <v>2042.957676</v>
      </c>
      <c r="H470" s="53">
        <v>1621.2313879999999</v>
      </c>
      <c r="I470" s="28" t="s">
        <v>58</v>
      </c>
      <c r="J470" s="47" t="s">
        <v>58</v>
      </c>
      <c r="K470" s="53">
        <v>348.5985143306599</v>
      </c>
      <c r="L470" s="53" t="s">
        <v>58</v>
      </c>
      <c r="M470" s="53">
        <v>258.64644300000003</v>
      </c>
      <c r="N470" s="53">
        <v>221.44437199999999</v>
      </c>
      <c r="O470" s="28" t="s">
        <v>58</v>
      </c>
      <c r="P470" s="47" t="s">
        <v>58</v>
      </c>
      <c r="Q470" s="53">
        <v>161.19854458328049</v>
      </c>
      <c r="R470" s="53" t="s">
        <v>58</v>
      </c>
      <c r="S470" s="53">
        <v>105.168941</v>
      </c>
      <c r="T470" s="53">
        <v>126.78666800000001</v>
      </c>
      <c r="U470" s="28" t="s">
        <v>58</v>
      </c>
      <c r="V470" s="29" t="s">
        <v>58</v>
      </c>
      <c r="W470" s="27"/>
      <c r="X470" s="27" t="s">
        <v>81</v>
      </c>
      <c r="Y470" s="27"/>
      <c r="Z470" s="27"/>
      <c r="AA470" s="30">
        <v>5371.7897194500001</v>
      </c>
      <c r="AB470" s="31"/>
      <c r="AC470" s="31">
        <v>2754.2390019999998</v>
      </c>
      <c r="AD470" s="31">
        <v>2196.4009930000011</v>
      </c>
      <c r="AE470" s="31">
        <v>1786.488785</v>
      </c>
      <c r="AF470" s="31"/>
      <c r="AG470" s="31">
        <v>893.50295400000005</v>
      </c>
      <c r="AH470" s="31"/>
      <c r="AI470" s="31">
        <v>662.93109700000002</v>
      </c>
      <c r="AJ470" s="31">
        <v>748.88125300000047</v>
      </c>
      <c r="AK470" s="31">
        <v>547.72830899999997</v>
      </c>
      <c r="AL470" s="31">
        <v>538.56066699999997</v>
      </c>
      <c r="AM470" s="31"/>
      <c r="AN470" s="31">
        <v>330.46451300000001</v>
      </c>
      <c r="AO470" s="31"/>
      <c r="AP470" s="31">
        <v>213.45242300000001</v>
      </c>
      <c r="AQ470" s="31">
        <v>272.20003300000008</v>
      </c>
      <c r="AR470" s="31">
        <v>211.03942599999999</v>
      </c>
      <c r="AS470" s="31">
        <v>205.99085099999999</v>
      </c>
      <c r="AT470" s="31"/>
      <c r="AU470" s="31">
        <v>369.558448</v>
      </c>
      <c r="AV470" s="31"/>
      <c r="AW470" s="31">
        <v>258.64644300000003</v>
      </c>
      <c r="AX470" s="31">
        <v>358.2966540000001</v>
      </c>
      <c r="AY470" s="31">
        <v>235.29112699999993</v>
      </c>
      <c r="AZ470" s="31">
        <v>221.44437199999999</v>
      </c>
      <c r="BA470" s="31"/>
      <c r="BB470" s="31">
        <v>213.513914</v>
      </c>
      <c r="BC470" s="31"/>
      <c r="BD470" s="31">
        <v>105.168941</v>
      </c>
      <c r="BE470" s="31">
        <v>144.58393800000005</v>
      </c>
      <c r="BF470" s="31">
        <v>156.05770699999999</v>
      </c>
      <c r="BG470" s="31">
        <v>126.78666800000001</v>
      </c>
      <c r="BH470" s="30">
        <v>215.72279</v>
      </c>
      <c r="BI470" s="30">
        <v>686.57979999999986</v>
      </c>
      <c r="BJ470" s="30">
        <v>967.24728100000016</v>
      </c>
      <c r="BK470" s="30">
        <v>1089.2916829999999</v>
      </c>
      <c r="BL470" s="30">
        <v>1402.1443420000001</v>
      </c>
      <c r="BM470" s="30"/>
      <c r="BN470" s="30">
        <v>575.668678</v>
      </c>
      <c r="BO470" s="30">
        <v>1221.993197</v>
      </c>
      <c r="BP470" s="30">
        <v>1269.8855370000001</v>
      </c>
      <c r="BQ470" s="30">
        <v>1404.0914479999999</v>
      </c>
      <c r="BR470" s="30">
        <v>1499.471873</v>
      </c>
      <c r="BS470" s="30"/>
      <c r="BT470" s="31">
        <v>983.96706300000005</v>
      </c>
      <c r="BU470" s="31">
        <v>101.796311</v>
      </c>
      <c r="BV470" s="31">
        <v>127.39505600000003</v>
      </c>
      <c r="BW470" s="31">
        <v>110.649036</v>
      </c>
      <c r="BX470" s="27">
        <v>619.01991900000007</v>
      </c>
      <c r="BZ470" s="27">
        <v>963.14622900000006</v>
      </c>
      <c r="CB470" s="27">
        <v>375.39690099999996</v>
      </c>
      <c r="CD470" s="27">
        <v>532.59725400000002</v>
      </c>
      <c r="CE470" s="27">
        <v>514.15555900000004</v>
      </c>
      <c r="CF470" s="27">
        <v>477.26022799999998</v>
      </c>
      <c r="CG470" s="27">
        <v>375.39690099999996</v>
      </c>
      <c r="CI470" s="27">
        <v>1073.678596</v>
      </c>
      <c r="CJ470" s="27">
        <v>752.51473499999986</v>
      </c>
      <c r="CK470" s="27">
        <v>752.51473499999986</v>
      </c>
      <c r="CL470" s="27">
        <v>619.01991900000007</v>
      </c>
    </row>
    <row r="471" spans="1:90" ht="16.5" customHeight="1" x14ac:dyDescent="0.25">
      <c r="A471" s="50"/>
      <c r="B471" s="27" t="s">
        <v>527</v>
      </c>
      <c r="C471" s="51" t="s">
        <v>79</v>
      </c>
      <c r="D471" s="52" t="s">
        <v>34</v>
      </c>
      <c r="E471" s="53" t="s">
        <v>58</v>
      </c>
      <c r="F471" s="53"/>
      <c r="G471" s="53">
        <v>12.117101999999999</v>
      </c>
      <c r="H471" s="53">
        <v>0</v>
      </c>
      <c r="I471" s="28" t="s">
        <v>58</v>
      </c>
      <c r="J471" s="47" t="s">
        <v>58</v>
      </c>
      <c r="K471" s="53" t="s">
        <v>58</v>
      </c>
      <c r="L471" s="53" t="s">
        <v>58</v>
      </c>
      <c r="M471" s="53">
        <v>2.2045029999999999</v>
      </c>
      <c r="N471" s="53">
        <v>-2.48584</v>
      </c>
      <c r="O471" s="28" t="s">
        <v>58</v>
      </c>
      <c r="P471" s="47" t="s">
        <v>58</v>
      </c>
      <c r="Q471" s="53" t="s">
        <v>58</v>
      </c>
      <c r="R471" s="53" t="s">
        <v>58</v>
      </c>
      <c r="S471" s="53">
        <v>3.5499520000000002</v>
      </c>
      <c r="T471" s="53">
        <v>6.4566739999999996</v>
      </c>
      <c r="U471" s="28" t="s">
        <v>58</v>
      </c>
      <c r="V471" s="29" t="s">
        <v>58</v>
      </c>
      <c r="W471" s="27"/>
      <c r="X471" s="27" t="s">
        <v>81</v>
      </c>
      <c r="Y471" s="27"/>
      <c r="Z471" s="27"/>
      <c r="AA471" s="30">
        <v>344.13749999999999</v>
      </c>
      <c r="AB471" s="31"/>
      <c r="AC471" s="31">
        <v>10.292433000000001</v>
      </c>
      <c r="AD471" s="31">
        <v>1.5041049999999974</v>
      </c>
      <c r="AE471" s="31">
        <v>0.41656300000000002</v>
      </c>
      <c r="AF471" s="31"/>
      <c r="AG471" s="31">
        <v>-0.224631</v>
      </c>
      <c r="AH471" s="31"/>
      <c r="AI471" s="31">
        <v>2.7201499999999998</v>
      </c>
      <c r="AJ471" s="31">
        <v>-2.2213760000000002</v>
      </c>
      <c r="AK471" s="31">
        <v>-0.30768299999999998</v>
      </c>
      <c r="AL471" s="31">
        <v>-1.260324</v>
      </c>
      <c r="AM471" s="31"/>
      <c r="AN471" s="31">
        <v>-2.2819530000000001</v>
      </c>
      <c r="AO471" s="31"/>
      <c r="AP471" s="31">
        <v>1.3879969999999999</v>
      </c>
      <c r="AQ471" s="31">
        <v>-3.1910499999999997</v>
      </c>
      <c r="AR471" s="31">
        <v>-1.429872</v>
      </c>
      <c r="AS471" s="31">
        <v>-2.4004460000000001</v>
      </c>
      <c r="AT471" s="31"/>
      <c r="AU471" s="31">
        <v>-2.2792859999999999</v>
      </c>
      <c r="AV471" s="31"/>
      <c r="AW471" s="31">
        <v>2.2045029999999999</v>
      </c>
      <c r="AX471" s="31">
        <v>-3.0667999999999997</v>
      </c>
      <c r="AY471" s="31">
        <v>-1.0925739999999999</v>
      </c>
      <c r="AZ471" s="31">
        <v>-2.48584</v>
      </c>
      <c r="BA471" s="31"/>
      <c r="BB471" s="31">
        <v>5.5139360000000002</v>
      </c>
      <c r="BC471" s="31"/>
      <c r="BD471" s="31">
        <v>3.5499520000000002</v>
      </c>
      <c r="BE471" s="31">
        <v>51.490549999999999</v>
      </c>
      <c r="BF471" s="31">
        <v>1.114385</v>
      </c>
      <c r="BG471" s="31">
        <v>6.4566739999999996</v>
      </c>
      <c r="BH471" s="30">
        <v>31.524246999999995</v>
      </c>
      <c r="BI471" s="30">
        <v>13.627003999999999</v>
      </c>
      <c r="BJ471" s="30">
        <v>13.783795</v>
      </c>
      <c r="BK471" s="30">
        <v>10.182385000000002</v>
      </c>
      <c r="BL471" s="30">
        <v>13.576859999999998</v>
      </c>
      <c r="BM471" s="30"/>
      <c r="BN471" s="30">
        <v>71.961592999999993</v>
      </c>
      <c r="BO471" s="30">
        <v>109.256681</v>
      </c>
      <c r="BP471" s="30">
        <v>110.32978900000001</v>
      </c>
      <c r="BQ471" s="30">
        <v>219.89355699999999</v>
      </c>
      <c r="BR471" s="30">
        <v>223.519203</v>
      </c>
      <c r="BS471" s="30"/>
      <c r="BT471" s="31">
        <v>31.950779999999995</v>
      </c>
      <c r="BU471" s="31">
        <v>-3.0388260000000002</v>
      </c>
      <c r="BV471" s="31">
        <v>-3.4742440000000006</v>
      </c>
      <c r="BW471" s="31">
        <v>-1.7390400000000001</v>
      </c>
      <c r="BX471" s="27">
        <v>-10.782014</v>
      </c>
      <c r="BZ471" s="27">
        <v>-6.4386599999999996</v>
      </c>
      <c r="CB471" s="27">
        <v>12.635673000000001</v>
      </c>
      <c r="CD471" s="27">
        <v>62.611560999999995</v>
      </c>
      <c r="CE471" s="27">
        <v>58.118870999999999</v>
      </c>
      <c r="CF471" s="27">
        <v>17.399695999999999</v>
      </c>
      <c r="CG471" s="27">
        <v>12.635673000000001</v>
      </c>
      <c r="CI471" s="27">
        <v>-4.4407109999999994</v>
      </c>
      <c r="CJ471" s="27">
        <v>-8.835761999999999</v>
      </c>
      <c r="CK471" s="27">
        <v>-8.835761999999999</v>
      </c>
      <c r="CL471" s="27">
        <v>-10.782014</v>
      </c>
    </row>
    <row r="472" spans="1:90" ht="16.5" customHeight="1" x14ac:dyDescent="0.25">
      <c r="A472" s="50"/>
      <c r="B472" s="27" t="s">
        <v>528</v>
      </c>
      <c r="C472" s="51"/>
      <c r="D472" s="52"/>
      <c r="E472" s="53" t="s">
        <v>58</v>
      </c>
      <c r="F472" s="53"/>
      <c r="G472" s="53" t="s">
        <v>58</v>
      </c>
      <c r="H472" s="53" t="s">
        <v>58</v>
      </c>
      <c r="I472" s="28" t="s">
        <v>58</v>
      </c>
      <c r="J472" s="47" t="s">
        <v>58</v>
      </c>
      <c r="K472" s="53" t="s">
        <v>58</v>
      </c>
      <c r="L472" s="53" t="s">
        <v>58</v>
      </c>
      <c r="M472" s="53">
        <v>85.459005999999988</v>
      </c>
      <c r="N472" s="53">
        <v>49.344430000000003</v>
      </c>
      <c r="O472" s="28" t="s">
        <v>58</v>
      </c>
      <c r="P472" s="47" t="s">
        <v>58</v>
      </c>
      <c r="Q472" s="53" t="s">
        <v>58</v>
      </c>
      <c r="R472" s="53" t="s">
        <v>58</v>
      </c>
      <c r="S472" s="53">
        <v>59.808261999999999</v>
      </c>
      <c r="T472" s="53">
        <v>31.783496</v>
      </c>
      <c r="U472" s="28" t="s">
        <v>58</v>
      </c>
      <c r="V472" s="29" t="s">
        <v>58</v>
      </c>
      <c r="W472" s="27"/>
      <c r="X472" s="27" t="s">
        <v>81</v>
      </c>
      <c r="Y472" s="27"/>
      <c r="Z472" s="27"/>
      <c r="AA472" s="30">
        <v>12998.4</v>
      </c>
      <c r="AB472" s="31"/>
      <c r="AC472" s="31"/>
      <c r="AD472" s="31"/>
      <c r="AE472" s="31"/>
      <c r="AF472" s="31"/>
      <c r="AG472" s="31">
        <v>87.958862999999994</v>
      </c>
      <c r="AH472" s="31"/>
      <c r="AI472" s="31">
        <v>106.71280200000001</v>
      </c>
      <c r="AJ472" s="31">
        <v>179.53306800000001</v>
      </c>
      <c r="AK472" s="31">
        <v>92.126717999999997</v>
      </c>
      <c r="AL472" s="31">
        <v>62.326645999999997</v>
      </c>
      <c r="AM472" s="31"/>
      <c r="AN472" s="31">
        <v>64.568161000000003</v>
      </c>
      <c r="AO472" s="31"/>
      <c r="AP472" s="31">
        <v>83.223918999999995</v>
      </c>
      <c r="AQ472" s="31">
        <v>149.61052799999999</v>
      </c>
      <c r="AR472" s="31">
        <v>75.721176999999997</v>
      </c>
      <c r="AS472" s="31">
        <v>48.542797999999998</v>
      </c>
      <c r="AT472" s="31"/>
      <c r="AU472" s="31">
        <v>65.945774</v>
      </c>
      <c r="AV472" s="31"/>
      <c r="AW472" s="31">
        <v>85.459005999999988</v>
      </c>
      <c r="AX472" s="31">
        <v>151.64210699999998</v>
      </c>
      <c r="AY472" s="31">
        <v>76.740376999999981</v>
      </c>
      <c r="AZ472" s="31">
        <v>49.344430000000003</v>
      </c>
      <c r="BA472" s="31"/>
      <c r="BB472" s="31">
        <v>43.475150999999997</v>
      </c>
      <c r="BC472" s="31"/>
      <c r="BD472" s="31">
        <v>59.808261999999999</v>
      </c>
      <c r="BE472" s="31">
        <v>116.33770199999998</v>
      </c>
      <c r="BF472" s="31">
        <v>59.317628999999997</v>
      </c>
      <c r="BG472" s="31">
        <v>31.783496</v>
      </c>
      <c r="BH472" s="30">
        <v>-0.15624700000000047</v>
      </c>
      <c r="BI472" s="30">
        <v>45.41107199999999</v>
      </c>
      <c r="BJ472" s="30">
        <v>76.628771999999998</v>
      </c>
      <c r="BK472" s="30">
        <v>174.66463199999998</v>
      </c>
      <c r="BL472" s="30">
        <v>180.91768299999998</v>
      </c>
      <c r="BM472" s="30"/>
      <c r="BN472" s="30">
        <v>79.876029000000003</v>
      </c>
      <c r="BO472" s="30">
        <v>218.12791200000001</v>
      </c>
      <c r="BP472" s="30">
        <v>278.73282</v>
      </c>
      <c r="BQ472" s="30">
        <v>403.92664100000002</v>
      </c>
      <c r="BR472" s="30">
        <v>463.156047</v>
      </c>
      <c r="BS472" s="30"/>
      <c r="BT472" s="31"/>
      <c r="BU472" s="31">
        <v>23.070399000000002</v>
      </c>
      <c r="BV472" s="31">
        <v>21.747757000000004</v>
      </c>
      <c r="BW472" s="31">
        <v>-4.0369119999999947</v>
      </c>
      <c r="BX472" s="27">
        <v>101.63318</v>
      </c>
      <c r="BZ472" s="27">
        <v>294.32825799999995</v>
      </c>
      <c r="CB472" s="27">
        <v>71.553273000000004</v>
      </c>
      <c r="CD472" s="27">
        <v>267.24708899999996</v>
      </c>
      <c r="CE472" s="27">
        <v>219.13048199999997</v>
      </c>
      <c r="CF472" s="27">
        <v>113.18319099999999</v>
      </c>
      <c r="CG472" s="27">
        <v>71.553273000000004</v>
      </c>
      <c r="CI472" s="27">
        <v>363.18592000000001</v>
      </c>
      <c r="CJ472" s="27">
        <v>155.30315799999997</v>
      </c>
      <c r="CK472" s="27">
        <v>155.30315799999997</v>
      </c>
      <c r="CL472" s="27">
        <v>101.63318</v>
      </c>
    </row>
    <row r="473" spans="1:90" ht="16.5" customHeight="1" x14ac:dyDescent="0.25">
      <c r="A473" s="50"/>
      <c r="B473" s="27" t="s">
        <v>529</v>
      </c>
      <c r="C473" s="51"/>
      <c r="D473" s="52"/>
      <c r="E473" s="53" t="s">
        <v>58</v>
      </c>
      <c r="F473" s="53"/>
      <c r="G473" s="53" t="s">
        <v>58</v>
      </c>
      <c r="H473" s="53" t="s">
        <v>58</v>
      </c>
      <c r="I473" s="28" t="s">
        <v>58</v>
      </c>
      <c r="J473" s="47" t="s">
        <v>58</v>
      </c>
      <c r="K473" s="53" t="s">
        <v>58</v>
      </c>
      <c r="L473" s="53" t="s">
        <v>58</v>
      </c>
      <c r="M473" s="53" t="s">
        <v>58</v>
      </c>
      <c r="N473" s="53" t="s">
        <v>58</v>
      </c>
      <c r="O473" s="28" t="s">
        <v>58</v>
      </c>
      <c r="P473" s="47" t="s">
        <v>58</v>
      </c>
      <c r="Q473" s="53" t="s">
        <v>58</v>
      </c>
      <c r="R473" s="53" t="s">
        <v>58</v>
      </c>
      <c r="S473" s="53">
        <v>0.36676999999999998</v>
      </c>
      <c r="T473" s="53">
        <v>-0.41276600000000002</v>
      </c>
      <c r="U473" s="28" t="s">
        <v>58</v>
      </c>
      <c r="V473" s="29" t="s">
        <v>58</v>
      </c>
      <c r="W473" s="27"/>
      <c r="X473" s="27" t="s">
        <v>81</v>
      </c>
      <c r="Y473" s="27"/>
      <c r="Z473" s="27"/>
      <c r="AA473" s="30">
        <v>1279.25</v>
      </c>
      <c r="AB473" s="31"/>
      <c r="AC473" s="31"/>
      <c r="AD473" s="31"/>
      <c r="AE473" s="31"/>
      <c r="AF473" s="31"/>
      <c r="AG473" s="31">
        <v>0</v>
      </c>
      <c r="AH473" s="31"/>
      <c r="AI473" s="31">
        <v>0</v>
      </c>
      <c r="AJ473" s="31">
        <v>0</v>
      </c>
      <c r="AK473" s="31">
        <v>0</v>
      </c>
      <c r="AL473" s="31">
        <v>0</v>
      </c>
      <c r="AM473" s="31"/>
      <c r="AN473" s="31"/>
      <c r="AO473" s="31"/>
      <c r="AP473" s="31"/>
      <c r="AQ473" s="31"/>
      <c r="AR473" s="31">
        <v>-0.200822</v>
      </c>
      <c r="AS473" s="31">
        <v>-1.282737</v>
      </c>
      <c r="AT473" s="31"/>
      <c r="AU473" s="31"/>
      <c r="AV473" s="31"/>
      <c r="AW473" s="31"/>
      <c r="AX473" s="31"/>
      <c r="AY473" s="31"/>
      <c r="AZ473" s="31"/>
      <c r="BA473" s="31"/>
      <c r="BB473" s="31">
        <v>-0.70671899999999999</v>
      </c>
      <c r="BC473" s="31"/>
      <c r="BD473" s="31">
        <v>0.36676999999999998</v>
      </c>
      <c r="BE473" s="31">
        <v>-82.688496999999998</v>
      </c>
      <c r="BF473" s="31">
        <v>-0.16939499999999999</v>
      </c>
      <c r="BG473" s="31">
        <v>-0.41276600000000002</v>
      </c>
      <c r="BH473" s="30">
        <v>3.5649950000000001</v>
      </c>
      <c r="BI473" s="30">
        <v>-8.4562999999999999E-2</v>
      </c>
      <c r="BJ473" s="30">
        <v>-0.107736</v>
      </c>
      <c r="BK473" s="30">
        <v>-0.162498</v>
      </c>
      <c r="BL473" s="30">
        <v>-5.5885699999999998</v>
      </c>
      <c r="BM473" s="30"/>
      <c r="BN473" s="30">
        <v>268.26728000000003</v>
      </c>
      <c r="BO473" s="30">
        <v>489.69011599999999</v>
      </c>
      <c r="BP473" s="30">
        <v>489.52071999999998</v>
      </c>
      <c r="BQ473" s="30">
        <v>406.832224</v>
      </c>
      <c r="BR473" s="30">
        <v>407.19899400000003</v>
      </c>
      <c r="BS473" s="30"/>
      <c r="BT473" s="31"/>
      <c r="BU473" s="31"/>
      <c r="BV473" s="31"/>
      <c r="BW473" s="31"/>
      <c r="CB473" s="27">
        <v>12.495142000000001</v>
      </c>
      <c r="CD473" s="27">
        <v>-82.903887999999995</v>
      </c>
      <c r="CE473" s="27">
        <v>-83.564610999999999</v>
      </c>
      <c r="CF473" s="27">
        <v>-10.640029999999998</v>
      </c>
      <c r="CG473" s="27">
        <v>12.495142000000001</v>
      </c>
    </row>
    <row r="474" spans="1:90" ht="16.5" customHeight="1" x14ac:dyDescent="0.25">
      <c r="A474" s="50"/>
      <c r="B474" s="27" t="s">
        <v>530</v>
      </c>
      <c r="C474" s="51"/>
      <c r="D474" s="52"/>
      <c r="E474" s="53" t="s">
        <v>58</v>
      </c>
      <c r="F474" s="53"/>
      <c r="G474" s="53" t="s">
        <v>58</v>
      </c>
      <c r="H474" s="53" t="s">
        <v>58</v>
      </c>
      <c r="I474" s="28" t="s">
        <v>58</v>
      </c>
      <c r="J474" s="47" t="s">
        <v>58</v>
      </c>
      <c r="K474" s="53" t="s">
        <v>58</v>
      </c>
      <c r="L474" s="53" t="s">
        <v>58</v>
      </c>
      <c r="M474" s="53">
        <v>141.903325</v>
      </c>
      <c r="N474" s="53">
        <v>91.599898999999994</v>
      </c>
      <c r="O474" s="28" t="s">
        <v>58</v>
      </c>
      <c r="P474" s="47" t="s">
        <v>58</v>
      </c>
      <c r="Q474" s="53" t="s">
        <v>58</v>
      </c>
      <c r="R474" s="53" t="s">
        <v>58</v>
      </c>
      <c r="S474" s="53">
        <v>200.79750899999999</v>
      </c>
      <c r="T474" s="53">
        <v>163.31222199999999</v>
      </c>
      <c r="U474" s="28" t="s">
        <v>58</v>
      </c>
      <c r="V474" s="29" t="s">
        <v>58</v>
      </c>
      <c r="W474" s="27"/>
      <c r="X474" s="27" t="s">
        <v>81</v>
      </c>
      <c r="Y474" s="27"/>
      <c r="Z474" s="27"/>
      <c r="AA474" s="30">
        <v>8772.0192000000006</v>
      </c>
      <c r="AB474" s="31"/>
      <c r="AC474" s="31"/>
      <c r="AD474" s="31"/>
      <c r="AE474" s="31"/>
      <c r="AF474" s="31"/>
      <c r="AG474" s="31">
        <v>175.16791699999999</v>
      </c>
      <c r="AH474" s="31"/>
      <c r="AI474" s="31">
        <v>153.602296</v>
      </c>
      <c r="AJ474" s="31">
        <v>139.11727400000007</v>
      </c>
      <c r="AK474" s="31">
        <v>114.00197</v>
      </c>
      <c r="AL474" s="31">
        <v>95.236559999999997</v>
      </c>
      <c r="AM474" s="31"/>
      <c r="AN474" s="31">
        <v>169.867312</v>
      </c>
      <c r="AO474" s="31"/>
      <c r="AP474" s="31">
        <v>150.34892099999999</v>
      </c>
      <c r="AQ474" s="31">
        <v>134.78781899999998</v>
      </c>
      <c r="AR474" s="31">
        <v>100.80451499999999</v>
      </c>
      <c r="AS474" s="31">
        <v>90.644283999999999</v>
      </c>
      <c r="AT474" s="31"/>
      <c r="AU474" s="31">
        <v>166.74653099999998</v>
      </c>
      <c r="AV474" s="31"/>
      <c r="AW474" s="31">
        <v>141.903325</v>
      </c>
      <c r="AX474" s="31">
        <v>139.21368099999998</v>
      </c>
      <c r="AY474" s="31">
        <v>103.07546900000003</v>
      </c>
      <c r="AZ474" s="31">
        <v>91.599898999999994</v>
      </c>
      <c r="BA474" s="31"/>
      <c r="BB474" s="31">
        <v>318.91111899999999</v>
      </c>
      <c r="BC474" s="31"/>
      <c r="BD474" s="31">
        <v>200.79750899999999</v>
      </c>
      <c r="BE474" s="31">
        <v>2581.6195859999998</v>
      </c>
      <c r="BF474" s="31">
        <v>186.63930300000001</v>
      </c>
      <c r="BG474" s="31">
        <v>163.31222199999999</v>
      </c>
      <c r="BH474" s="30">
        <v>-408.57905800000003</v>
      </c>
      <c r="BI474" s="30">
        <v>-613.29096400000003</v>
      </c>
      <c r="BJ474" s="30">
        <v>-801.03535899999997</v>
      </c>
      <c r="BK474" s="30">
        <v>-959.20799199999999</v>
      </c>
      <c r="BL474" s="30">
        <v>-1155.0811430000001</v>
      </c>
      <c r="BM474" s="30"/>
      <c r="BN474" s="30">
        <v>2089.9412980000002</v>
      </c>
      <c r="BO474" s="30">
        <v>2844.7671270000001</v>
      </c>
      <c r="BP474" s="30">
        <v>3031.40643</v>
      </c>
      <c r="BQ474" s="30">
        <v>5889.343597</v>
      </c>
      <c r="BR474" s="30">
        <v>6088.3063359999996</v>
      </c>
      <c r="BS474" s="30"/>
      <c r="BT474" s="31"/>
      <c r="BU474" s="31">
        <v>62.460240000000006</v>
      </c>
      <c r="BV474" s="31">
        <v>35.559187999999985</v>
      </c>
      <c r="BW474" s="31">
        <v>30.556215000000012</v>
      </c>
      <c r="BX474" s="27">
        <v>297.50317999999999</v>
      </c>
      <c r="BZ474" s="27">
        <v>409.03568100000001</v>
      </c>
      <c r="CB474" s="27">
        <v>912.63295700000003</v>
      </c>
      <c r="CD474" s="27">
        <v>3132.3686200000002</v>
      </c>
      <c r="CE474" s="27">
        <v>3087.1700080000001</v>
      </c>
      <c r="CF474" s="27">
        <v>1023.051324</v>
      </c>
      <c r="CG474" s="27">
        <v>912.63295700000003</v>
      </c>
      <c r="CI474" s="27">
        <v>475.792374</v>
      </c>
      <c r="CJ474" s="27">
        <v>338.11840900000004</v>
      </c>
      <c r="CK474" s="27">
        <v>338.11840900000004</v>
      </c>
      <c r="CL474" s="27">
        <v>297.50317999999999</v>
      </c>
    </row>
    <row r="475" spans="1:90" ht="16.5" customHeight="1" x14ac:dyDescent="0.25">
      <c r="A475" s="50"/>
      <c r="B475" s="27" t="s">
        <v>531</v>
      </c>
      <c r="C475" s="51"/>
      <c r="D475" s="52"/>
      <c r="E475" s="53" t="s">
        <v>58</v>
      </c>
      <c r="F475" s="53"/>
      <c r="G475" s="53" t="s">
        <v>58</v>
      </c>
      <c r="H475" s="53" t="s">
        <v>58</v>
      </c>
      <c r="I475" s="28" t="s">
        <v>58</v>
      </c>
      <c r="J475" s="47" t="s">
        <v>58</v>
      </c>
      <c r="K475" s="53" t="s">
        <v>58</v>
      </c>
      <c r="L475" s="53" t="s">
        <v>58</v>
      </c>
      <c r="M475" s="53">
        <v>-1.5728770000000001</v>
      </c>
      <c r="N475" s="53">
        <v>-45.376319999999993</v>
      </c>
      <c r="O475" s="28" t="s">
        <v>58</v>
      </c>
      <c r="P475" s="47" t="s">
        <v>58</v>
      </c>
      <c r="Q475" s="53" t="s">
        <v>58</v>
      </c>
      <c r="R475" s="53" t="s">
        <v>58</v>
      </c>
      <c r="S475" s="53">
        <v>2.7309009999999998</v>
      </c>
      <c r="T475" s="53">
        <v>-143.53120699999999</v>
      </c>
      <c r="U475" s="28" t="s">
        <v>58</v>
      </c>
      <c r="V475" s="29" t="s">
        <v>58</v>
      </c>
      <c r="W475" s="27"/>
      <c r="X475" s="27" t="s">
        <v>81</v>
      </c>
      <c r="Y475" s="27"/>
      <c r="Z475" s="27"/>
      <c r="AA475" s="30">
        <v>710.0494321502</v>
      </c>
      <c r="AB475" s="31"/>
      <c r="AC475" s="31"/>
      <c r="AD475" s="31"/>
      <c r="AE475" s="31"/>
      <c r="AF475" s="31"/>
      <c r="AG475" s="31">
        <v>8.8258050000000008</v>
      </c>
      <c r="AH475" s="31"/>
      <c r="AI475" s="31">
        <v>3.1956250000000002</v>
      </c>
      <c r="AJ475" s="31">
        <v>19.180591999999997</v>
      </c>
      <c r="AK475" s="31">
        <v>16.795196000000001</v>
      </c>
      <c r="AL475" s="31">
        <v>-11.467511999999999</v>
      </c>
      <c r="AM475" s="31"/>
      <c r="AN475" s="31">
        <v>-27.563257999999998</v>
      </c>
      <c r="AO475" s="31"/>
      <c r="AP475" s="31">
        <v>-1.5737890000000001</v>
      </c>
      <c r="AQ475" s="31">
        <v>-123.958878</v>
      </c>
      <c r="AR475" s="31">
        <v>0.73019000000000001</v>
      </c>
      <c r="AS475" s="31">
        <v>-45.378925000000002</v>
      </c>
      <c r="AT475" s="31"/>
      <c r="AU475" s="31">
        <v>-27.557165999999999</v>
      </c>
      <c r="AV475" s="31"/>
      <c r="AW475" s="31">
        <v>-1.5728770000000001</v>
      </c>
      <c r="AX475" s="31">
        <v>-123.95010499999999</v>
      </c>
      <c r="AY475" s="31">
        <v>0.72627199999999681</v>
      </c>
      <c r="AZ475" s="31">
        <v>-45.376319999999993</v>
      </c>
      <c r="BA475" s="31"/>
      <c r="BB475" s="31">
        <v>-182.11590000000001</v>
      </c>
      <c r="BC475" s="31"/>
      <c r="BD475" s="31">
        <v>2.7309009999999998</v>
      </c>
      <c r="BE475" s="31">
        <v>2146.8096869999995</v>
      </c>
      <c r="BF475" s="31">
        <v>-81.423516000000006</v>
      </c>
      <c r="BG475" s="31">
        <v>-143.53120699999999</v>
      </c>
      <c r="BH475" s="30">
        <v>559.03996800000004</v>
      </c>
      <c r="BI475" s="30">
        <v>833.36419100000001</v>
      </c>
      <c r="BJ475" s="30">
        <v>857.6191070000001</v>
      </c>
      <c r="BK475" s="30">
        <v>791.59364200000005</v>
      </c>
      <c r="BL475" s="30">
        <v>800.01279899999997</v>
      </c>
      <c r="BM475" s="30"/>
      <c r="BN475" s="30">
        <v>-233.35103699999999</v>
      </c>
      <c r="BO475" s="30">
        <v>-419.76729799999998</v>
      </c>
      <c r="BP475" s="30">
        <v>-501.19081399999999</v>
      </c>
      <c r="BQ475" s="30">
        <v>1645.1191590000001</v>
      </c>
      <c r="BR475" s="30">
        <v>1647.85006</v>
      </c>
      <c r="BS475" s="30"/>
      <c r="BT475" s="31"/>
      <c r="BU475" s="31">
        <v>-0.80901600000000007</v>
      </c>
      <c r="BV475" s="31">
        <v>0.52561800000000003</v>
      </c>
      <c r="BW475" s="31">
        <v>1.0800669999999997</v>
      </c>
      <c r="BX475" s="27">
        <v>30.409848999999998</v>
      </c>
      <c r="BZ475" s="27">
        <v>-150.78099900000001</v>
      </c>
      <c r="CB475" s="27">
        <v>-123.03400299999998</v>
      </c>
      <c r="CD475" s="27">
        <v>1924.5858649999996</v>
      </c>
      <c r="CE475" s="27">
        <v>1883.2702709999996</v>
      </c>
      <c r="CF475" s="27">
        <v>-206.82642000000001</v>
      </c>
      <c r="CG475" s="27">
        <v>-123.03400299999998</v>
      </c>
      <c r="CI475" s="27">
        <v>-170.17302999999998</v>
      </c>
      <c r="CJ475" s="27">
        <v>31.945136999999992</v>
      </c>
      <c r="CK475" s="27">
        <v>31.945136999999992</v>
      </c>
      <c r="CL475" s="27">
        <v>30.409848999999998</v>
      </c>
    </row>
    <row r="476" spans="1:90" ht="16.5" customHeight="1" x14ac:dyDescent="0.25">
      <c r="A476" s="50"/>
      <c r="B476" s="27" t="s">
        <v>124</v>
      </c>
      <c r="C476" s="51"/>
      <c r="D476" s="52"/>
      <c r="E476" s="53">
        <v>0</v>
      </c>
      <c r="F476" s="53"/>
      <c r="G476" s="53" t="s">
        <v>58</v>
      </c>
      <c r="H476" s="53" t="s">
        <v>58</v>
      </c>
      <c r="I476" s="28" t="s">
        <v>58</v>
      </c>
      <c r="J476" s="47" t="s">
        <v>58</v>
      </c>
      <c r="K476" s="53">
        <v>0</v>
      </c>
      <c r="L476" s="53" t="s">
        <v>58</v>
      </c>
      <c r="M476" s="53">
        <v>32.527107999999998</v>
      </c>
      <c r="N476" s="53">
        <v>110.520233</v>
      </c>
      <c r="O476" s="28" t="s">
        <v>58</v>
      </c>
      <c r="P476" s="47" t="s">
        <v>58</v>
      </c>
      <c r="Q476" s="53">
        <v>0</v>
      </c>
      <c r="R476" s="53" t="s">
        <v>58</v>
      </c>
      <c r="S476" s="53">
        <v>20.622798</v>
      </c>
      <c r="T476" s="53">
        <v>67.389898000000002</v>
      </c>
      <c r="U476" s="28" t="s">
        <v>58</v>
      </c>
      <c r="V476" s="29" t="s">
        <v>58</v>
      </c>
      <c r="W476" s="27"/>
      <c r="X476" s="27" t="s">
        <v>81</v>
      </c>
      <c r="Y476" s="27"/>
      <c r="Z476" s="27"/>
      <c r="AA476" s="30">
        <v>1505</v>
      </c>
      <c r="AB476" s="31"/>
      <c r="AC476" s="31"/>
      <c r="AD476" s="31"/>
      <c r="AE476" s="31"/>
      <c r="AF476" s="31"/>
      <c r="AG476" s="31">
        <v>223.23455799999999</v>
      </c>
      <c r="AH476" s="31"/>
      <c r="AI476" s="31">
        <v>51.943852000000007</v>
      </c>
      <c r="AJ476" s="31">
        <v>80.395445999999993</v>
      </c>
      <c r="AK476" s="31">
        <v>23.722194000000002</v>
      </c>
      <c r="AL476" s="31">
        <v>130.74187000000001</v>
      </c>
      <c r="AM476" s="31"/>
      <c r="AN476" s="31">
        <v>187.542711</v>
      </c>
      <c r="AO476" s="31"/>
      <c r="AP476" s="31">
        <v>31.372928000000002</v>
      </c>
      <c r="AQ476" s="31">
        <v>65.439403000000013</v>
      </c>
      <c r="AR476" s="31">
        <v>10.078349999999999</v>
      </c>
      <c r="AS476" s="31">
        <v>108.548743</v>
      </c>
      <c r="AT476" s="31"/>
      <c r="AU476" s="31">
        <v>191.34302</v>
      </c>
      <c r="AV476" s="31"/>
      <c r="AW476" s="31">
        <v>32.527107999999998</v>
      </c>
      <c r="AX476" s="31">
        <v>64.502329000000003</v>
      </c>
      <c r="AY476" s="31">
        <v>12.294510999999993</v>
      </c>
      <c r="AZ476" s="31">
        <v>110.520233</v>
      </c>
      <c r="BA476" s="31"/>
      <c r="BB476" s="31">
        <v>118.88402600000001</v>
      </c>
      <c r="BC476" s="31"/>
      <c r="BD476" s="31">
        <v>20.622798</v>
      </c>
      <c r="BE476" s="31">
        <v>43.45597699999999</v>
      </c>
      <c r="BF476" s="31">
        <v>3.7302379999999999</v>
      </c>
      <c r="BG476" s="31">
        <v>67.389898000000002</v>
      </c>
      <c r="BH476" s="30">
        <v>28.933327999999999</v>
      </c>
      <c r="BI476" s="30">
        <v>342.62401499999999</v>
      </c>
      <c r="BJ476" s="30">
        <v>529.13802799999985</v>
      </c>
      <c r="BK476" s="30">
        <v>531.28444200000001</v>
      </c>
      <c r="BL476" s="30">
        <v>486.70516500000002</v>
      </c>
      <c r="BM476" s="30"/>
      <c r="BN476" s="30">
        <v>167.770174</v>
      </c>
      <c r="BO476" s="30">
        <v>386.14093300000002</v>
      </c>
      <c r="BP476" s="30">
        <v>368.83623799999998</v>
      </c>
      <c r="BQ476" s="30">
        <v>412.32714800000002</v>
      </c>
      <c r="BR476" s="30">
        <v>432.94994600000001</v>
      </c>
      <c r="BS476" s="30"/>
      <c r="BT476" s="31"/>
      <c r="BU476" s="31">
        <v>37.977761000000001</v>
      </c>
      <c r="BV476" s="31">
        <v>12.823077000000001</v>
      </c>
      <c r="BW476" s="31">
        <v>5.6920029999999979</v>
      </c>
      <c r="BX476" s="27">
        <v>305.34312600000004</v>
      </c>
      <c r="BZ476" s="27">
        <v>268.13986</v>
      </c>
      <c r="CB476" s="27">
        <v>196.314289</v>
      </c>
      <c r="CD476" s="27">
        <v>135.19891100000001</v>
      </c>
      <c r="CE476" s="27">
        <v>166.07024100000001</v>
      </c>
      <c r="CF476" s="27">
        <v>178.82656800000001</v>
      </c>
      <c r="CG476" s="27">
        <v>196.314289</v>
      </c>
      <c r="CI476" s="27">
        <v>219.84418099999999</v>
      </c>
      <c r="CJ476" s="27">
        <v>279.659876</v>
      </c>
      <c r="CK476" s="27">
        <v>279.659876</v>
      </c>
      <c r="CL476" s="27">
        <v>305.34312600000004</v>
      </c>
    </row>
    <row r="477" spans="1:90" ht="16.5" customHeight="1" x14ac:dyDescent="0.25">
      <c r="A477" s="50"/>
      <c r="B477" s="27" t="s">
        <v>125</v>
      </c>
      <c r="C477" s="51"/>
      <c r="D477" s="52"/>
      <c r="E477" s="53" t="s">
        <v>58</v>
      </c>
      <c r="F477" s="53"/>
      <c r="G477" s="53" t="s">
        <v>58</v>
      </c>
      <c r="H477" s="53" t="s">
        <v>58</v>
      </c>
      <c r="I477" s="28" t="s">
        <v>58</v>
      </c>
      <c r="J477" s="47" t="s">
        <v>58</v>
      </c>
      <c r="K477" s="53" t="s">
        <v>58</v>
      </c>
      <c r="L477" s="53" t="s">
        <v>58</v>
      </c>
      <c r="M477" s="53">
        <v>121.444812</v>
      </c>
      <c r="N477" s="53">
        <v>73.277561000000006</v>
      </c>
      <c r="O477" s="28" t="s">
        <v>58</v>
      </c>
      <c r="P477" s="47" t="s">
        <v>58</v>
      </c>
      <c r="Q477" s="53" t="s">
        <v>58</v>
      </c>
      <c r="R477" s="53" t="s">
        <v>58</v>
      </c>
      <c r="S477" s="53">
        <v>108.444181</v>
      </c>
      <c r="T477" s="53">
        <v>61.800082000000003</v>
      </c>
      <c r="U477" s="28" t="s">
        <v>58</v>
      </c>
      <c r="V477" s="29" t="s">
        <v>58</v>
      </c>
      <c r="W477" s="27"/>
      <c r="X477" s="27" t="s">
        <v>81</v>
      </c>
      <c r="Y477" s="27"/>
      <c r="Z477" s="27"/>
      <c r="AA477" s="30">
        <v>4750.1639999999998</v>
      </c>
      <c r="AB477" s="31"/>
      <c r="AC477" s="31"/>
      <c r="AD477" s="31"/>
      <c r="AE477" s="31"/>
      <c r="AF477" s="31"/>
      <c r="AG477" s="31">
        <v>199.63037600000001</v>
      </c>
      <c r="AH477" s="31"/>
      <c r="AI477" s="31">
        <v>151.70231100000001</v>
      </c>
      <c r="AJ477" s="31">
        <v>158.940676</v>
      </c>
      <c r="AK477" s="31">
        <v>129.87703999999999</v>
      </c>
      <c r="AL477" s="31">
        <v>103.024275</v>
      </c>
      <c r="AM477" s="31"/>
      <c r="AN477" s="31">
        <v>146.233012</v>
      </c>
      <c r="AO477" s="31"/>
      <c r="AP477" s="31">
        <v>116.562433</v>
      </c>
      <c r="AQ477" s="31">
        <v>130.86217600000001</v>
      </c>
      <c r="AR477" s="31">
        <v>93.475820999999996</v>
      </c>
      <c r="AS477" s="31">
        <v>69.921199999999999</v>
      </c>
      <c r="AT477" s="31"/>
      <c r="AU477" s="31">
        <v>153.66086200000001</v>
      </c>
      <c r="AV477" s="31"/>
      <c r="AW477" s="31">
        <v>121.444812</v>
      </c>
      <c r="AX477" s="31">
        <v>135.27682099999998</v>
      </c>
      <c r="AY477" s="31">
        <v>97.332156999999995</v>
      </c>
      <c r="AZ477" s="31">
        <v>73.277561000000006</v>
      </c>
      <c r="BA477" s="31"/>
      <c r="BB477" s="31">
        <v>116.63790600000002</v>
      </c>
      <c r="BC477" s="31"/>
      <c r="BD477" s="31">
        <v>108.444181</v>
      </c>
      <c r="BE477" s="31">
        <v>165.17101300000002</v>
      </c>
      <c r="BF477" s="31">
        <v>67.240176000000005</v>
      </c>
      <c r="BG477" s="31">
        <v>61.800082000000003</v>
      </c>
      <c r="BH477" s="30">
        <v>88.246393999999995</v>
      </c>
      <c r="BI477" s="30">
        <v>35.94492200000002</v>
      </c>
      <c r="BJ477" s="30">
        <v>22.649306000000003</v>
      </c>
      <c r="BK477" s="30">
        <v>-44.737833999999992</v>
      </c>
      <c r="BL477" s="30">
        <v>-148.69281199999998</v>
      </c>
      <c r="BM477" s="30"/>
      <c r="BN477" s="30">
        <v>68.739638999999997</v>
      </c>
      <c r="BO477" s="30">
        <v>178.404291</v>
      </c>
      <c r="BP477" s="30">
        <v>238.231436</v>
      </c>
      <c r="BQ477" s="30">
        <v>365.64551999999998</v>
      </c>
      <c r="BR477" s="30">
        <v>1296.4133400000001</v>
      </c>
      <c r="BS477" s="30"/>
      <c r="BT477" s="31"/>
      <c r="BU477" s="31">
        <v>20.177700000000002</v>
      </c>
      <c r="BV477" s="31">
        <v>2.3396150000000002</v>
      </c>
      <c r="BW477" s="31">
        <v>13.396032</v>
      </c>
      <c r="BX477" s="27">
        <v>232.207347</v>
      </c>
      <c r="BZ477" s="27">
        <v>386.26983999999999</v>
      </c>
      <c r="CB477" s="27">
        <v>155.56670199999999</v>
      </c>
      <c r="CD477" s="27">
        <v>402.65545200000003</v>
      </c>
      <c r="CE477" s="27">
        <v>349.04909500000002</v>
      </c>
      <c r="CF477" s="27">
        <v>211.47076100000001</v>
      </c>
      <c r="CG477" s="27">
        <v>155.56670199999999</v>
      </c>
      <c r="CI477" s="27">
        <v>427.33135099999998</v>
      </c>
      <c r="CJ477" s="27">
        <v>309.36180400000001</v>
      </c>
      <c r="CK477" s="27">
        <v>309.36180400000001</v>
      </c>
      <c r="CL477" s="27">
        <v>232.207347</v>
      </c>
    </row>
    <row r="478" spans="1:90" ht="16.5" customHeight="1" x14ac:dyDescent="0.25">
      <c r="A478" s="50"/>
      <c r="B478" s="27" t="s">
        <v>532</v>
      </c>
      <c r="C478" s="51"/>
      <c r="D478" s="52"/>
      <c r="E478" s="53" t="s">
        <v>58</v>
      </c>
      <c r="F478" s="53"/>
      <c r="G478" s="53" t="s">
        <v>58</v>
      </c>
      <c r="H478" s="53" t="s">
        <v>58</v>
      </c>
      <c r="I478" s="28" t="s">
        <v>58</v>
      </c>
      <c r="J478" s="47" t="s">
        <v>58</v>
      </c>
      <c r="K478" s="53" t="s">
        <v>58</v>
      </c>
      <c r="L478" s="53" t="s">
        <v>58</v>
      </c>
      <c r="M478" s="53">
        <v>-2.283353</v>
      </c>
      <c r="N478" s="53">
        <v>-1.784756</v>
      </c>
      <c r="O478" s="28" t="s">
        <v>58</v>
      </c>
      <c r="P478" s="47" t="s">
        <v>58</v>
      </c>
      <c r="Q478" s="53" t="s">
        <v>58</v>
      </c>
      <c r="R478" s="53" t="s">
        <v>58</v>
      </c>
      <c r="S478" s="53">
        <v>25.671666999999999</v>
      </c>
      <c r="T478" s="53">
        <v>-11.515752000000001</v>
      </c>
      <c r="U478" s="28" t="s">
        <v>58</v>
      </c>
      <c r="V478" s="29" t="s">
        <v>58</v>
      </c>
      <c r="W478" s="27"/>
      <c r="X478" s="27" t="s">
        <v>81</v>
      </c>
      <c r="Y478" s="27"/>
      <c r="Z478" s="27"/>
      <c r="AA478" s="30">
        <v>974.7598935650999</v>
      </c>
      <c r="AB478" s="31"/>
      <c r="AC478" s="31"/>
      <c r="AD478" s="31"/>
      <c r="AE478" s="31"/>
      <c r="AF478" s="31"/>
      <c r="AG478" s="31">
        <v>-1.239484</v>
      </c>
      <c r="AH478" s="31"/>
      <c r="AI478" s="31">
        <v>-1.1407039999999999</v>
      </c>
      <c r="AJ478" s="31">
        <v>-0.9888530000000002</v>
      </c>
      <c r="AK478" s="31">
        <v>-0.55448399999999998</v>
      </c>
      <c r="AL478" s="31">
        <v>-0.634324</v>
      </c>
      <c r="AM478" s="31"/>
      <c r="AN478" s="31">
        <v>-3.813145</v>
      </c>
      <c r="AO478" s="31"/>
      <c r="AP478" s="31">
        <v>-2.3299409999999998</v>
      </c>
      <c r="AQ478" s="31">
        <v>-5.0097190000000005</v>
      </c>
      <c r="AR478" s="31">
        <v>-1.80664</v>
      </c>
      <c r="AS478" s="31">
        <v>-1.913216</v>
      </c>
      <c r="AT478" s="31"/>
      <c r="AU478" s="31">
        <v>-3.4972859999999999</v>
      </c>
      <c r="AV478" s="31"/>
      <c r="AW478" s="31">
        <v>-2.283353</v>
      </c>
      <c r="AX478" s="31">
        <v>-4.5675960000000009</v>
      </c>
      <c r="AY478" s="31">
        <v>-2.0022460000000004</v>
      </c>
      <c r="AZ478" s="31">
        <v>-1.784756</v>
      </c>
      <c r="BA478" s="31"/>
      <c r="BB478" s="31">
        <v>6.9338769999999998</v>
      </c>
      <c r="BC478" s="31"/>
      <c r="BD478" s="31">
        <v>25.671666999999999</v>
      </c>
      <c r="BE478" s="31">
        <v>405.98815399999989</v>
      </c>
      <c r="BF478" s="31">
        <v>24.793731999999999</v>
      </c>
      <c r="BG478" s="31">
        <v>-11.515752000000001</v>
      </c>
      <c r="BH478" s="30">
        <v>8.2182870000000001</v>
      </c>
      <c r="BI478" s="30">
        <v>3.7675470000000004</v>
      </c>
      <c r="BJ478" s="30">
        <v>-2.0450009999999992</v>
      </c>
      <c r="BK478" s="30">
        <v>-4.3731179999999998</v>
      </c>
      <c r="BL478" s="30">
        <v>-5.8182929999999997</v>
      </c>
      <c r="BM478" s="30"/>
      <c r="BN478" s="30">
        <v>309.20035999999999</v>
      </c>
      <c r="BO478" s="30">
        <v>457.18618199999997</v>
      </c>
      <c r="BP478" s="30">
        <v>465.07084099999997</v>
      </c>
      <c r="BQ478" s="30">
        <v>869.75287700000001</v>
      </c>
      <c r="BR478" s="30">
        <v>895.61301900000001</v>
      </c>
      <c r="BS478" s="30"/>
      <c r="BT478" s="31"/>
      <c r="BU478" s="31">
        <v>-0.27481699999999998</v>
      </c>
      <c r="BV478" s="31">
        <v>-0.36302100000000004</v>
      </c>
      <c r="BW478" s="31">
        <v>-0.15751199999999993</v>
      </c>
      <c r="BX478" s="27">
        <v>-7.0552530000000013</v>
      </c>
      <c r="BZ478" s="27">
        <v>-10.067128</v>
      </c>
      <c r="CB478" s="27">
        <v>50.172250000000005</v>
      </c>
      <c r="CD478" s="27">
        <v>444.93780099999992</v>
      </c>
      <c r="CE478" s="27">
        <v>437.71576299999992</v>
      </c>
      <c r="CF478" s="27">
        <v>76.630898000000002</v>
      </c>
      <c r="CG478" s="27">
        <v>50.172250000000005</v>
      </c>
      <c r="CI478" s="27">
        <v>-10.637951000000001</v>
      </c>
      <c r="CJ478" s="27">
        <v>-8.7826819999999994</v>
      </c>
      <c r="CK478" s="27">
        <v>-8.7826819999999994</v>
      </c>
      <c r="CL478" s="27">
        <v>-7.0552530000000013</v>
      </c>
    </row>
    <row r="479" spans="1:90" ht="16.5" customHeight="1" x14ac:dyDescent="0.25">
      <c r="A479" s="50"/>
      <c r="B479" s="27" t="s">
        <v>533</v>
      </c>
      <c r="C479" s="51"/>
      <c r="D479" s="52"/>
      <c r="E479" s="53" t="s">
        <v>58</v>
      </c>
      <c r="F479" s="53"/>
      <c r="G479" s="53" t="s">
        <v>58</v>
      </c>
      <c r="H479" s="53" t="s">
        <v>58</v>
      </c>
      <c r="I479" s="28" t="s">
        <v>58</v>
      </c>
      <c r="J479" s="47" t="s">
        <v>58</v>
      </c>
      <c r="K479" s="53" t="s">
        <v>58</v>
      </c>
      <c r="L479" s="53" t="s">
        <v>58</v>
      </c>
      <c r="M479" s="53">
        <v>320.32090099999999</v>
      </c>
      <c r="N479" s="53">
        <v>321.54734499999995</v>
      </c>
      <c r="O479" s="28" t="s">
        <v>58</v>
      </c>
      <c r="P479" s="47" t="s">
        <v>58</v>
      </c>
      <c r="Q479" s="53" t="s">
        <v>58</v>
      </c>
      <c r="R479" s="53" t="s">
        <v>58</v>
      </c>
      <c r="S479" s="53">
        <v>208.20990399999999</v>
      </c>
      <c r="T479" s="53">
        <v>282.84786500000001</v>
      </c>
      <c r="U479" s="28" t="s">
        <v>58</v>
      </c>
      <c r="V479" s="29" t="s">
        <v>58</v>
      </c>
      <c r="W479" s="27"/>
      <c r="X479" s="27" t="s">
        <v>81</v>
      </c>
      <c r="Y479" s="27"/>
      <c r="Z479" s="27"/>
      <c r="AA479" s="30">
        <v>16758.396000000001</v>
      </c>
      <c r="AB479" s="31"/>
      <c r="AC479" s="31"/>
      <c r="AD479" s="31"/>
      <c r="AE479" s="31"/>
      <c r="AF479" s="31"/>
      <c r="AG479" s="31">
        <v>872.53068299999995</v>
      </c>
      <c r="AH479" s="31"/>
      <c r="AI479" s="31">
        <v>401.24189799999999</v>
      </c>
      <c r="AJ479" s="31">
        <v>432.91959100000008</v>
      </c>
      <c r="AK479" s="31">
        <v>283.19013100000001</v>
      </c>
      <c r="AL479" s="31">
        <v>405.06338899999997</v>
      </c>
      <c r="AM479" s="31"/>
      <c r="AN479" s="31">
        <v>720.70087899999999</v>
      </c>
      <c r="AO479" s="31"/>
      <c r="AP479" s="31">
        <v>309.115768</v>
      </c>
      <c r="AQ479" s="31">
        <v>342.31921699999998</v>
      </c>
      <c r="AR479" s="31">
        <v>225.30682999999999</v>
      </c>
      <c r="AS479" s="31">
        <v>317.63181300000002</v>
      </c>
      <c r="AT479" s="31"/>
      <c r="AU479" s="31">
        <v>728.43647999999996</v>
      </c>
      <c r="AV479" s="31"/>
      <c r="AW479" s="31">
        <v>320.32090099999999</v>
      </c>
      <c r="AX479" s="31">
        <v>357.89309799999995</v>
      </c>
      <c r="AY479" s="31">
        <v>229.31922299999999</v>
      </c>
      <c r="AZ479" s="31">
        <v>321.54734499999995</v>
      </c>
      <c r="BA479" s="31"/>
      <c r="BB479" s="31">
        <v>571.917145</v>
      </c>
      <c r="BC479" s="31"/>
      <c r="BD479" s="31">
        <v>208.20990399999999</v>
      </c>
      <c r="BE479" s="31">
        <v>203.56652599999984</v>
      </c>
      <c r="BF479" s="31">
        <v>218.55009999999999</v>
      </c>
      <c r="BG479" s="31">
        <v>282.84786500000001</v>
      </c>
      <c r="BH479" s="30"/>
      <c r="BI479" s="30">
        <v>1232.5324500000002</v>
      </c>
      <c r="BJ479" s="30">
        <v>1297.4206589999999</v>
      </c>
      <c r="BK479" s="30">
        <v>1779.1321179999998</v>
      </c>
      <c r="BL479" s="30">
        <v>3368.4569410000004</v>
      </c>
      <c r="BM479" s="30"/>
      <c r="BN479" s="30"/>
      <c r="BO479" s="30">
        <v>1888.9794429999999</v>
      </c>
      <c r="BP479" s="30">
        <v>2177.379011</v>
      </c>
      <c r="BQ479" s="30">
        <v>2687.3608450000002</v>
      </c>
      <c r="BR479" s="30">
        <v>2895.4934859999998</v>
      </c>
      <c r="BS479" s="30"/>
      <c r="BT479" s="31"/>
      <c r="BU479" s="31">
        <v>82.871026000000001</v>
      </c>
      <c r="BV479" s="31"/>
      <c r="BW479" s="31"/>
      <c r="BX479" s="27">
        <v>1228.695866</v>
      </c>
      <c r="BZ479" s="27">
        <v>1315.648801</v>
      </c>
      <c r="CB479" s="27">
        <v>923.54221400000006</v>
      </c>
      <c r="CD479" s="27">
        <v>913.174395</v>
      </c>
      <c r="CE479" s="27">
        <v>994.03377099999989</v>
      </c>
      <c r="CF479" s="27">
        <v>1062.0663050000001</v>
      </c>
      <c r="CG479" s="27">
        <v>923.54221400000006</v>
      </c>
      <c r="CI479" s="27">
        <v>1229.0805669999997</v>
      </c>
      <c r="CJ479" s="27">
        <v>1375.1440629999997</v>
      </c>
      <c r="CK479" s="27">
        <v>1375.1440629999997</v>
      </c>
      <c r="CL479" s="27">
        <v>1228.695866</v>
      </c>
    </row>
    <row r="480" spans="1:90" ht="16.5" customHeight="1" x14ac:dyDescent="0.25">
      <c r="A480" s="50"/>
      <c r="B480" s="27" t="s">
        <v>534</v>
      </c>
      <c r="C480" s="51"/>
      <c r="D480" s="52"/>
      <c r="E480" s="53" t="s">
        <v>58</v>
      </c>
      <c r="F480" s="53"/>
      <c r="G480" s="53" t="s">
        <v>58</v>
      </c>
      <c r="H480" s="53" t="s">
        <v>58</v>
      </c>
      <c r="I480" s="28" t="s">
        <v>58</v>
      </c>
      <c r="J480" s="47" t="s">
        <v>58</v>
      </c>
      <c r="K480" s="53" t="s">
        <v>58</v>
      </c>
      <c r="L480" s="53" t="s">
        <v>58</v>
      </c>
      <c r="M480" s="53">
        <v>6.9864119999999996</v>
      </c>
      <c r="N480" s="53">
        <v>15.395887999999998</v>
      </c>
      <c r="O480" s="28" t="s">
        <v>58</v>
      </c>
      <c r="P480" s="47" t="s">
        <v>58</v>
      </c>
      <c r="Q480" s="53" t="s">
        <v>58</v>
      </c>
      <c r="R480" s="53" t="s">
        <v>58</v>
      </c>
      <c r="S480" s="53">
        <v>0.71807699999999997</v>
      </c>
      <c r="T480" s="53">
        <v>5.9384959999999998</v>
      </c>
      <c r="U480" s="28" t="s">
        <v>58</v>
      </c>
      <c r="V480" s="29" t="s">
        <v>58</v>
      </c>
      <c r="W480" s="27"/>
      <c r="X480" s="27" t="s">
        <v>81</v>
      </c>
      <c r="Y480" s="27"/>
      <c r="Z480" s="27"/>
      <c r="AA480" s="30">
        <v>1830</v>
      </c>
      <c r="AB480" s="31"/>
      <c r="AC480" s="31"/>
      <c r="AD480" s="31"/>
      <c r="AE480" s="31"/>
      <c r="AF480" s="31"/>
      <c r="AG480" s="31">
        <v>15.639785</v>
      </c>
      <c r="AH480" s="31"/>
      <c r="AI480" s="31">
        <v>5.0338010000000004</v>
      </c>
      <c r="AJ480" s="31">
        <v>0.67784699999999987</v>
      </c>
      <c r="AK480" s="31">
        <v>13.19228</v>
      </c>
      <c r="AL480" s="31">
        <v>11.037364999999999</v>
      </c>
      <c r="AM480" s="31"/>
      <c r="AN480" s="31">
        <v>12.685604999999997</v>
      </c>
      <c r="AO480" s="31"/>
      <c r="AP480" s="31">
        <v>2.6150739999999999</v>
      </c>
      <c r="AQ480" s="31">
        <v>-0.73980900000000105</v>
      </c>
      <c r="AR480" s="31">
        <v>10.493797000000001</v>
      </c>
      <c r="AS480" s="31">
        <v>9.1672740000000008</v>
      </c>
      <c r="AT480" s="31"/>
      <c r="AU480" s="31">
        <v>22.108271999999999</v>
      </c>
      <c r="AV480" s="31"/>
      <c r="AW480" s="31">
        <v>6.9864119999999996</v>
      </c>
      <c r="AX480" s="31">
        <v>7.0180729999999993</v>
      </c>
      <c r="AY480" s="31">
        <v>11.575539000000003</v>
      </c>
      <c r="AZ480" s="31">
        <v>15.395887999999998</v>
      </c>
      <c r="BA480" s="31"/>
      <c r="BB480" s="31">
        <v>6.2886990000000011</v>
      </c>
      <c r="BC480" s="31"/>
      <c r="BD480" s="31">
        <v>0.71807699999999997</v>
      </c>
      <c r="BE480" s="31">
        <v>23.277077999999996</v>
      </c>
      <c r="BF480" s="31">
        <v>6.0374020000000002</v>
      </c>
      <c r="BG480" s="31">
        <v>5.9384959999999998</v>
      </c>
      <c r="BH480" s="30">
        <v>173.72978200000003</v>
      </c>
      <c r="BI480" s="30">
        <v>167.922686</v>
      </c>
      <c r="BJ480" s="30">
        <v>182.846056</v>
      </c>
      <c r="BK480" s="30">
        <v>178.65391</v>
      </c>
      <c r="BL480" s="30">
        <v>188.46163000000001</v>
      </c>
      <c r="BM480" s="30"/>
      <c r="BN480" s="30">
        <v>92.853037</v>
      </c>
      <c r="BO480" s="30">
        <v>327.94111700000002</v>
      </c>
      <c r="BP480" s="30">
        <v>322.508332</v>
      </c>
      <c r="BQ480" s="30">
        <v>583.89053699999999</v>
      </c>
      <c r="BR480" s="30">
        <v>580.65069800000003</v>
      </c>
      <c r="BS480" s="30"/>
      <c r="BT480" s="31"/>
      <c r="BU480" s="31">
        <v>21.931099000000003</v>
      </c>
      <c r="BV480" s="31">
        <v>0.47410800000000153</v>
      </c>
      <c r="BW480" s="31">
        <v>11.983654</v>
      </c>
      <c r="BX480" s="27">
        <v>36.307274999999997</v>
      </c>
      <c r="BZ480" s="27">
        <v>40.701884</v>
      </c>
      <c r="CB480" s="27">
        <v>46.564569000000006</v>
      </c>
      <c r="CD480" s="27">
        <v>35.971052999999998</v>
      </c>
      <c r="CE480" s="27">
        <v>35.603178999999997</v>
      </c>
      <c r="CF480" s="27">
        <v>53.078306000000005</v>
      </c>
      <c r="CG480" s="27">
        <v>46.564569000000006</v>
      </c>
      <c r="CI480" s="27">
        <v>40.975911999999994</v>
      </c>
      <c r="CJ480" s="27">
        <v>25.951715</v>
      </c>
      <c r="CK480" s="27">
        <v>25.951715</v>
      </c>
      <c r="CL480" s="27">
        <v>36.307274999999997</v>
      </c>
    </row>
    <row r="481" spans="1:90" ht="16.5" customHeight="1" x14ac:dyDescent="0.25">
      <c r="A481" s="50"/>
      <c r="B481" s="27" t="s">
        <v>163</v>
      </c>
      <c r="C481" s="51"/>
      <c r="D481" s="52"/>
      <c r="E481" s="53">
        <v>10854</v>
      </c>
      <c r="F481" s="53"/>
      <c r="G481" s="53" t="s">
        <v>58</v>
      </c>
      <c r="H481" s="53" t="s">
        <v>58</v>
      </c>
      <c r="I481" s="28" t="s">
        <v>58</v>
      </c>
      <c r="J481" s="47" t="s">
        <v>58</v>
      </c>
      <c r="K481" s="53">
        <v>1302</v>
      </c>
      <c r="L481" s="53" t="s">
        <v>58</v>
      </c>
      <c r="M481" s="53">
        <v>1267.7529999999999</v>
      </c>
      <c r="N481" s="53">
        <v>998</v>
      </c>
      <c r="O481" s="28" t="s">
        <v>58</v>
      </c>
      <c r="P481" s="47" t="s">
        <v>58</v>
      </c>
      <c r="Q481" s="53">
        <v>85</v>
      </c>
      <c r="R481" s="53" t="s">
        <v>58</v>
      </c>
      <c r="S481" s="53">
        <v>1577.6310000000003</v>
      </c>
      <c r="T481" s="53">
        <v>-45.332999999999998</v>
      </c>
      <c r="U481" s="28" t="s">
        <v>58</v>
      </c>
      <c r="V481" s="29" t="s">
        <v>58</v>
      </c>
      <c r="W481" s="27"/>
      <c r="X481" s="27" t="s">
        <v>81</v>
      </c>
      <c r="Y481" s="27"/>
      <c r="Z481" s="27"/>
      <c r="AA481" s="30">
        <v>20450</v>
      </c>
      <c r="AB481" s="31"/>
      <c r="AC481" s="31"/>
      <c r="AD481" s="31"/>
      <c r="AE481" s="31"/>
      <c r="AF481" s="31"/>
      <c r="AG481" s="31">
        <v>1775.4500000000003</v>
      </c>
      <c r="AH481" s="31"/>
      <c r="AI481" s="31">
        <v>968.15699999999993</v>
      </c>
      <c r="AJ481" s="31">
        <v>654.85399999999981</v>
      </c>
      <c r="AK481" s="31">
        <v>1465.9159999999999</v>
      </c>
      <c r="AL481" s="31">
        <v>841.93200000000002</v>
      </c>
      <c r="AM481" s="31"/>
      <c r="AN481" s="31">
        <v>1472.3889999999999</v>
      </c>
      <c r="AO481" s="31"/>
      <c r="AP481" s="31">
        <v>676.63699999999994</v>
      </c>
      <c r="AQ481" s="31">
        <v>378.43699999999944</v>
      </c>
      <c r="AR481" s="31">
        <v>1278.873</v>
      </c>
      <c r="AS481" s="31">
        <v>681.76800000000003</v>
      </c>
      <c r="AT481" s="31"/>
      <c r="AU481" s="31">
        <v>2102.308</v>
      </c>
      <c r="AV481" s="31"/>
      <c r="AW481" s="31">
        <v>1267.7529999999999</v>
      </c>
      <c r="AX481" s="31">
        <v>808.89599999999928</v>
      </c>
      <c r="AY481" s="31">
        <v>1700.4980000000005</v>
      </c>
      <c r="AZ481" s="31">
        <v>998</v>
      </c>
      <c r="BA481" s="31"/>
      <c r="BB481" s="31">
        <v>41.057000000000002</v>
      </c>
      <c r="BC481" s="31"/>
      <c r="BD481" s="31">
        <v>1577.6310000000003</v>
      </c>
      <c r="BE481" s="31">
        <v>22.049000000000007</v>
      </c>
      <c r="BF481" s="31">
        <v>48.256999999999998</v>
      </c>
      <c r="BG481" s="31">
        <v>-45.332999999999998</v>
      </c>
      <c r="BH481" s="30">
        <v>15087.382999999998</v>
      </c>
      <c r="BI481" s="30">
        <v>28238.167999999998</v>
      </c>
      <c r="BJ481" s="30">
        <v>30603.988999999998</v>
      </c>
      <c r="BK481" s="30">
        <v>31452.523999999998</v>
      </c>
      <c r="BL481" s="30">
        <v>29826.338</v>
      </c>
      <c r="BM481" s="30"/>
      <c r="BN481" s="30">
        <v>1849.0540000000001</v>
      </c>
      <c r="BO481" s="30">
        <v>10084.162</v>
      </c>
      <c r="BP481" s="30">
        <v>9532.884</v>
      </c>
      <c r="BQ481" s="30">
        <v>17608.637999999999</v>
      </c>
      <c r="BR481" s="30">
        <v>19312.056</v>
      </c>
      <c r="BS481" s="30"/>
      <c r="BT481" s="31"/>
      <c r="BU481" s="31">
        <v>670.88499999999999</v>
      </c>
      <c r="BV481" s="31">
        <v>396.19200000000001</v>
      </c>
      <c r="BW481" s="31">
        <v>595.07399999999984</v>
      </c>
      <c r="BX481" s="27">
        <v>3217.5009999999993</v>
      </c>
      <c r="BZ481" s="27">
        <v>4611.7019999999993</v>
      </c>
      <c r="CB481" s="27">
        <v>-21.672000000000001</v>
      </c>
      <c r="CD481" s="27">
        <v>1602.6040000000003</v>
      </c>
      <c r="CE481" s="27">
        <v>111.363</v>
      </c>
      <c r="CF481" s="27">
        <v>58.150999999999996</v>
      </c>
      <c r="CG481" s="27">
        <v>-21.672000000000001</v>
      </c>
      <c r="CI481" s="27">
        <v>4775.146999999999</v>
      </c>
      <c r="CJ481" s="27">
        <v>4247.1140000000005</v>
      </c>
      <c r="CK481" s="27">
        <v>4247.1140000000005</v>
      </c>
      <c r="CL481" s="27">
        <v>3217.5009999999993</v>
      </c>
    </row>
    <row r="482" spans="1:90" ht="16.5" customHeight="1" x14ac:dyDescent="0.25">
      <c r="A482" s="50"/>
      <c r="B482" s="27" t="s">
        <v>535</v>
      </c>
      <c r="C482" s="51"/>
      <c r="D482" s="52"/>
      <c r="E482" s="53" t="s">
        <v>58</v>
      </c>
      <c r="F482" s="53"/>
      <c r="G482" s="53" t="s">
        <v>58</v>
      </c>
      <c r="H482" s="53" t="s">
        <v>58</v>
      </c>
      <c r="I482" s="28" t="s">
        <v>58</v>
      </c>
      <c r="J482" s="47" t="s">
        <v>58</v>
      </c>
      <c r="K482" s="53" t="s">
        <v>58</v>
      </c>
      <c r="L482" s="53" t="s">
        <v>58</v>
      </c>
      <c r="M482" s="53">
        <v>27.789442000000001</v>
      </c>
      <c r="N482" s="53">
        <v>17.603009000000004</v>
      </c>
      <c r="O482" s="28" t="s">
        <v>58</v>
      </c>
      <c r="P482" s="47" t="s">
        <v>58</v>
      </c>
      <c r="Q482" s="53" t="s">
        <v>58</v>
      </c>
      <c r="R482" s="53" t="s">
        <v>58</v>
      </c>
      <c r="S482" s="53">
        <v>36.952855999999997</v>
      </c>
      <c r="T482" s="53">
        <v>38.977339000000001</v>
      </c>
      <c r="U482" s="28" t="s">
        <v>58</v>
      </c>
      <c r="V482" s="29" t="s">
        <v>58</v>
      </c>
      <c r="W482" s="27"/>
      <c r="X482" s="27" t="s">
        <v>81</v>
      </c>
      <c r="Y482" s="27"/>
      <c r="Z482" s="27"/>
      <c r="AA482" s="30">
        <v>22576.3122</v>
      </c>
      <c r="AB482" s="31"/>
      <c r="AC482" s="31"/>
      <c r="AD482" s="31"/>
      <c r="AE482" s="31"/>
      <c r="AF482" s="31"/>
      <c r="AG482" s="31">
        <v>126.996756</v>
      </c>
      <c r="AH482" s="31"/>
      <c r="AI482" s="31">
        <v>55.137456</v>
      </c>
      <c r="AJ482" s="31">
        <v>44.025908999999956</v>
      </c>
      <c r="AK482" s="31">
        <v>97.186246999999995</v>
      </c>
      <c r="AL482" s="31">
        <v>30.215463</v>
      </c>
      <c r="AM482" s="31"/>
      <c r="AN482" s="31">
        <v>101.10770100000001</v>
      </c>
      <c r="AO482" s="31"/>
      <c r="AP482" s="31">
        <v>26.636147000000001</v>
      </c>
      <c r="AQ482" s="31">
        <v>20.350317999999959</v>
      </c>
      <c r="AR482" s="31">
        <v>83.415211999999997</v>
      </c>
      <c r="AS482" s="31">
        <v>17.299688</v>
      </c>
      <c r="AT482" s="31"/>
      <c r="AU482" s="31">
        <v>101.72112200000001</v>
      </c>
      <c r="AV482" s="31"/>
      <c r="AW482" s="31">
        <v>27.789442000000001</v>
      </c>
      <c r="AX482" s="31">
        <v>21.341120999999958</v>
      </c>
      <c r="AY482" s="31">
        <v>83.736314000000036</v>
      </c>
      <c r="AZ482" s="31">
        <v>17.603009000000004</v>
      </c>
      <c r="BA482" s="31"/>
      <c r="BB482" s="31">
        <v>159.68958000000001</v>
      </c>
      <c r="BC482" s="31"/>
      <c r="BD482" s="31">
        <v>36.952855999999997</v>
      </c>
      <c r="BE482" s="31">
        <v>10691.840442999999</v>
      </c>
      <c r="BF482" s="31">
        <v>93.783237999999997</v>
      </c>
      <c r="BG482" s="31">
        <v>38.977339000000001</v>
      </c>
      <c r="BH482" s="30">
        <v>332.38019099999997</v>
      </c>
      <c r="BI482" s="30">
        <v>114.01310399999998</v>
      </c>
      <c r="BJ482" s="30">
        <v>452.55568499999998</v>
      </c>
      <c r="BK482" s="30">
        <v>1064.1813480000001</v>
      </c>
      <c r="BL482" s="30">
        <v>2042.6578570000001</v>
      </c>
      <c r="BM482" s="30"/>
      <c r="BN482" s="30">
        <v>5111.0168119999998</v>
      </c>
      <c r="BO482" s="30">
        <v>8560.8860550000009</v>
      </c>
      <c r="BP482" s="30">
        <v>8665.8993140000002</v>
      </c>
      <c r="BQ482" s="30">
        <v>19399.778728000001</v>
      </c>
      <c r="BR482" s="30">
        <v>19451.773678000001</v>
      </c>
      <c r="BS482" s="30"/>
      <c r="BT482" s="31"/>
      <c r="BU482" s="31">
        <v>7.0354869999999954</v>
      </c>
      <c r="BV482" s="31">
        <v>10.112067</v>
      </c>
      <c r="BW482" s="31">
        <v>15.611223000000003</v>
      </c>
      <c r="BX482" s="27">
        <v>120.80513200000001</v>
      </c>
      <c r="BZ482" s="27">
        <v>206.79855700000002</v>
      </c>
      <c r="CB482" s="27">
        <v>1407.3382200000001</v>
      </c>
      <c r="CD482" s="27">
        <v>10861.553876</v>
      </c>
      <c r="CE482" s="27">
        <v>10945.313260999999</v>
      </c>
      <c r="CF482" s="27">
        <v>1433.5386780000001</v>
      </c>
      <c r="CG482" s="27">
        <v>1407.3382200000001</v>
      </c>
      <c r="CI482" s="27">
        <v>150.469886</v>
      </c>
      <c r="CJ482" s="27">
        <v>197.50595900000005</v>
      </c>
      <c r="CK482" s="27">
        <v>197.50595900000005</v>
      </c>
      <c r="CL482" s="27">
        <v>120.80513200000001</v>
      </c>
    </row>
    <row r="483" spans="1:90" x14ac:dyDescent="0.25">
      <c r="B483" s="73" t="s">
        <v>541</v>
      </c>
      <c r="C483" s="74"/>
      <c r="D483" s="74"/>
      <c r="E483" s="74"/>
      <c r="F483" s="74"/>
      <c r="G483" s="74"/>
      <c r="H483" s="74"/>
      <c r="I483" s="74"/>
      <c r="J483" s="74"/>
      <c r="K483" s="74"/>
      <c r="L483" s="74"/>
      <c r="M483" s="74"/>
      <c r="N483" s="74"/>
      <c r="O483" s="74"/>
      <c r="P483" s="74"/>
      <c r="Q483" s="74"/>
      <c r="R483" s="74"/>
      <c r="S483" s="74"/>
      <c r="T483" s="74"/>
      <c r="U483" s="74"/>
      <c r="V483" s="75"/>
      <c r="W483" s="27"/>
      <c r="X483" s="27"/>
      <c r="Y483" s="27"/>
      <c r="Z483" s="27"/>
      <c r="AA483" s="27"/>
      <c r="AB483" s="27"/>
      <c r="AC483" s="27"/>
      <c r="AD483" s="27"/>
      <c r="AE483" s="27"/>
      <c r="AF483" s="27"/>
      <c r="AG483" s="27"/>
      <c r="AH483" s="27"/>
      <c r="AI483" s="27"/>
      <c r="AJ483" s="27"/>
      <c r="AK483" s="27"/>
      <c r="AL483" s="27"/>
      <c r="AM483" s="27"/>
      <c r="AN483" s="27"/>
      <c r="AO483" s="27"/>
      <c r="AP483" s="27"/>
      <c r="AQ483" s="27"/>
      <c r="AR483" s="27"/>
      <c r="AS483" s="27"/>
      <c r="AT483" s="27"/>
      <c r="AU483" s="27"/>
      <c r="AV483" s="27"/>
      <c r="AW483" s="27"/>
      <c r="AX483" s="27"/>
      <c r="AY483" s="27"/>
      <c r="AZ483" s="27"/>
      <c r="BA483" s="27"/>
      <c r="BB483" s="27"/>
      <c r="BC483" s="27"/>
      <c r="BD483" s="27"/>
      <c r="BE483" s="27"/>
      <c r="BF483" s="27"/>
      <c r="BG483" s="27"/>
      <c r="BH483" s="27"/>
      <c r="BI483" s="27"/>
      <c r="BJ483" s="27"/>
      <c r="BK483" s="27"/>
      <c r="BL483" s="27"/>
      <c r="BM483" s="27"/>
    </row>
    <row r="484" spans="1:90" x14ac:dyDescent="0.25">
      <c r="B484" s="73"/>
      <c r="C484" s="74"/>
      <c r="D484" s="74"/>
      <c r="E484" s="74"/>
      <c r="F484" s="74"/>
      <c r="G484" s="74"/>
      <c r="H484" s="74"/>
      <c r="I484" s="74"/>
      <c r="J484" s="74"/>
      <c r="K484" s="74"/>
      <c r="L484" s="74"/>
      <c r="M484" s="74"/>
      <c r="N484" s="74"/>
      <c r="O484" s="74"/>
      <c r="P484" s="74"/>
      <c r="Q484" s="74"/>
      <c r="R484" s="74"/>
      <c r="S484" s="74"/>
      <c r="T484" s="74"/>
      <c r="U484" s="74"/>
      <c r="V484" s="75"/>
      <c r="W484" s="27"/>
      <c r="X484" s="27"/>
      <c r="Y484" s="27"/>
      <c r="Z484" s="27"/>
      <c r="AA484" s="27"/>
      <c r="AB484" s="27"/>
      <c r="AC484" s="27"/>
      <c r="AD484" s="27"/>
      <c r="AE484" s="27"/>
      <c r="AF484" s="27"/>
      <c r="AG484" s="27"/>
      <c r="AH484" s="27"/>
      <c r="AI484" s="27"/>
      <c r="AJ484" s="27"/>
      <c r="AK484" s="27"/>
      <c r="AL484" s="27"/>
      <c r="AM484" s="27"/>
      <c r="AN484" s="27"/>
      <c r="AO484" s="27"/>
      <c r="AP484" s="27"/>
      <c r="AQ484" s="27"/>
      <c r="AR484" s="27"/>
      <c r="AS484" s="27"/>
      <c r="AT484" s="27"/>
      <c r="AU484" s="27"/>
      <c r="AV484" s="27"/>
      <c r="AW484" s="27"/>
      <c r="AX484" s="27"/>
      <c r="AY484" s="27"/>
      <c r="AZ484" s="27"/>
      <c r="BA484" s="27"/>
      <c r="BB484" s="27"/>
      <c r="BC484" s="27"/>
      <c r="BD484" s="27"/>
      <c r="BE484" s="27"/>
      <c r="BF484" s="27"/>
      <c r="BG484" s="27"/>
      <c r="BH484" s="27"/>
      <c r="BI484" s="27"/>
      <c r="BJ484" s="27"/>
      <c r="BK484" s="27"/>
      <c r="BL484" s="27"/>
      <c r="BM484" s="27"/>
    </row>
    <row r="485" spans="1:90" x14ac:dyDescent="0.25">
      <c r="B485" s="73"/>
      <c r="C485" s="74"/>
      <c r="D485" s="74"/>
      <c r="E485" s="74"/>
      <c r="F485" s="74"/>
      <c r="G485" s="74"/>
      <c r="H485" s="74"/>
      <c r="I485" s="74"/>
      <c r="J485" s="74"/>
      <c r="K485" s="74"/>
      <c r="L485" s="74"/>
      <c r="M485" s="74"/>
      <c r="N485" s="74"/>
      <c r="O485" s="74"/>
      <c r="P485" s="74"/>
      <c r="Q485" s="74"/>
      <c r="R485" s="74"/>
      <c r="S485" s="74"/>
      <c r="T485" s="74"/>
      <c r="U485" s="74"/>
      <c r="V485" s="75"/>
      <c r="W485" s="27"/>
      <c r="X485" s="27"/>
      <c r="Y485" s="27"/>
      <c r="Z485" s="27"/>
      <c r="AA485" s="27"/>
      <c r="AB485" s="27"/>
      <c r="AC485" s="27"/>
      <c r="AD485" s="27"/>
      <c r="AE485" s="27"/>
      <c r="AF485" s="27"/>
      <c r="AG485" s="27"/>
      <c r="AH485" s="27"/>
      <c r="AI485" s="27"/>
      <c r="AJ485" s="27"/>
      <c r="AK485" s="27"/>
      <c r="AL485" s="27"/>
      <c r="AM485" s="27"/>
      <c r="AN485" s="27"/>
      <c r="AO485" s="27"/>
      <c r="AP485" s="27"/>
      <c r="AQ485" s="27"/>
      <c r="AR485" s="27"/>
      <c r="AS485" s="27"/>
      <c r="AT485" s="27"/>
      <c r="AU485" s="27"/>
      <c r="AV485" s="27"/>
      <c r="AW485" s="27"/>
      <c r="AX485" s="27"/>
      <c r="AY485" s="27"/>
      <c r="AZ485" s="27"/>
      <c r="BA485" s="27"/>
      <c r="BB485" s="27"/>
      <c r="BC485" s="27"/>
      <c r="BD485" s="27"/>
      <c r="BE485" s="27"/>
      <c r="BF485" s="27"/>
      <c r="BG485" s="27"/>
      <c r="BH485" s="27"/>
      <c r="BI485" s="27"/>
      <c r="BJ485" s="27"/>
      <c r="BK485" s="27"/>
      <c r="BL485" s="27"/>
      <c r="BM485" s="27"/>
    </row>
    <row r="486" spans="1:90" x14ac:dyDescent="0.25">
      <c r="B486" s="73"/>
      <c r="C486" s="74"/>
      <c r="D486" s="74"/>
      <c r="E486" s="74"/>
      <c r="F486" s="74"/>
      <c r="G486" s="74"/>
      <c r="H486" s="74"/>
      <c r="I486" s="74"/>
      <c r="J486" s="74"/>
      <c r="K486" s="74"/>
      <c r="L486" s="74"/>
      <c r="M486" s="74"/>
      <c r="N486" s="74"/>
      <c r="O486" s="74"/>
      <c r="P486" s="74"/>
      <c r="Q486" s="74"/>
      <c r="R486" s="74"/>
      <c r="S486" s="74"/>
      <c r="T486" s="74"/>
      <c r="U486" s="74"/>
      <c r="V486" s="75"/>
      <c r="W486" s="27"/>
      <c r="X486" s="27"/>
      <c r="Y486" s="27"/>
      <c r="Z486" s="27"/>
      <c r="AA486" s="27"/>
      <c r="AB486" s="27"/>
      <c r="AC486" s="27"/>
      <c r="AD486" s="27"/>
      <c r="AE486" s="27"/>
      <c r="AF486" s="27"/>
      <c r="AG486" s="27"/>
      <c r="AH486" s="27"/>
      <c r="AI486" s="27"/>
      <c r="AJ486" s="27"/>
      <c r="AK486" s="27"/>
      <c r="AL486" s="27"/>
      <c r="AM486" s="27"/>
      <c r="AN486" s="27"/>
      <c r="AO486" s="27"/>
      <c r="AP486" s="27"/>
      <c r="AQ486" s="27"/>
      <c r="AR486" s="27"/>
      <c r="AS486" s="27"/>
      <c r="AT486" s="27"/>
      <c r="AU486" s="27"/>
      <c r="AV486" s="27"/>
      <c r="AW486" s="27"/>
      <c r="AX486" s="27"/>
      <c r="AY486" s="27"/>
      <c r="AZ486" s="27"/>
      <c r="BA486" s="27"/>
      <c r="BB486" s="27"/>
      <c r="BC486" s="27"/>
      <c r="BD486" s="27"/>
      <c r="BE486" s="27"/>
      <c r="BF486" s="27"/>
      <c r="BG486" s="27"/>
      <c r="BH486" s="27"/>
      <c r="BI486" s="27"/>
      <c r="BJ486" s="27"/>
      <c r="BK486" s="27"/>
      <c r="BL486" s="27"/>
      <c r="BM486" s="27"/>
    </row>
    <row r="487" spans="1:90" x14ac:dyDescent="0.25">
      <c r="B487" s="76"/>
      <c r="C487" s="77"/>
      <c r="D487" s="77"/>
      <c r="E487" s="77"/>
      <c r="F487" s="77"/>
      <c r="G487" s="77"/>
      <c r="H487" s="77"/>
      <c r="I487" s="77"/>
      <c r="J487" s="77"/>
      <c r="K487" s="77"/>
      <c r="L487" s="77"/>
      <c r="M487" s="77"/>
      <c r="N487" s="77"/>
      <c r="O487" s="77"/>
      <c r="P487" s="77"/>
      <c r="Q487" s="77"/>
      <c r="R487" s="77"/>
      <c r="S487" s="77"/>
      <c r="T487" s="77"/>
      <c r="U487" s="77"/>
      <c r="V487" s="78"/>
      <c r="W487" s="27"/>
      <c r="X487" s="27"/>
      <c r="Y487" s="27"/>
      <c r="Z487" s="27"/>
      <c r="AA487" s="27"/>
      <c r="AB487" s="27"/>
      <c r="AC487" s="27"/>
      <c r="AD487" s="27"/>
      <c r="AE487" s="27"/>
      <c r="AF487" s="27"/>
      <c r="AG487" s="27"/>
      <c r="AH487" s="27"/>
      <c r="AI487" s="27"/>
      <c r="AJ487" s="27"/>
      <c r="AK487" s="27"/>
      <c r="AL487" s="27"/>
      <c r="AM487" s="27"/>
      <c r="AN487" s="27"/>
      <c r="AO487" s="27"/>
      <c r="AP487" s="27"/>
      <c r="AQ487" s="27"/>
      <c r="AR487" s="27"/>
      <c r="AS487" s="27"/>
      <c r="AT487" s="27"/>
      <c r="AU487" s="27"/>
      <c r="AV487" s="27"/>
      <c r="AW487" s="27"/>
      <c r="AX487" s="27"/>
      <c r="AY487" s="27"/>
      <c r="AZ487" s="27"/>
      <c r="BA487" s="27"/>
      <c r="BB487" s="27"/>
      <c r="BC487" s="27"/>
      <c r="BD487" s="27"/>
      <c r="BE487" s="27"/>
      <c r="BF487" s="27"/>
      <c r="BG487" s="27"/>
      <c r="BH487" s="27"/>
      <c r="BI487" s="27"/>
      <c r="BJ487" s="27"/>
      <c r="BK487" s="27"/>
      <c r="BL487" s="27"/>
      <c r="BM487" s="27"/>
    </row>
    <row r="488" spans="1:90" x14ac:dyDescent="0.25">
      <c r="K488" s="48"/>
      <c r="L488" s="48"/>
      <c r="M488" s="48"/>
      <c r="N488" s="48"/>
      <c r="Q488" s="48"/>
      <c r="R488" s="48"/>
      <c r="S488" s="48"/>
      <c r="T488" s="48"/>
      <c r="U488" s="27"/>
      <c r="V488" s="27"/>
      <c r="W488" s="27"/>
      <c r="X488" s="27"/>
      <c r="Y488" s="27"/>
      <c r="Z488" s="27"/>
      <c r="AA488" s="27"/>
      <c r="AB488" s="27"/>
      <c r="AC488" s="27"/>
      <c r="AD488" s="27"/>
      <c r="AE488" s="27"/>
      <c r="AF488" s="27"/>
      <c r="AG488" s="27"/>
      <c r="AH488" s="27"/>
      <c r="AI488" s="27"/>
      <c r="AJ488" s="27"/>
      <c r="AK488" s="27"/>
      <c r="AL488" s="27"/>
      <c r="AM488" s="27"/>
      <c r="AN488" s="27"/>
      <c r="AO488" s="27"/>
      <c r="AP488" s="27"/>
      <c r="AQ488" s="27"/>
      <c r="AR488" s="27"/>
      <c r="AS488" s="27"/>
      <c r="AT488" s="27"/>
      <c r="AU488" s="27"/>
      <c r="AV488" s="27"/>
      <c r="AW488" s="27"/>
      <c r="AX488" s="27"/>
      <c r="AY488" s="27"/>
      <c r="AZ488" s="27"/>
      <c r="BA488" s="27"/>
      <c r="BB488" s="27"/>
      <c r="BC488" s="27"/>
      <c r="BD488" s="27"/>
      <c r="BE488" s="27"/>
      <c r="BF488" s="27"/>
      <c r="BG488" s="27"/>
      <c r="BH488" s="27"/>
      <c r="BI488" s="27"/>
      <c r="BJ488" s="27"/>
      <c r="BK488" s="27"/>
      <c r="BL488" s="27"/>
      <c r="BM488" s="27"/>
    </row>
    <row r="489" spans="1:90" x14ac:dyDescent="0.25">
      <c r="K489" s="48"/>
      <c r="L489" s="48"/>
      <c r="M489" s="48"/>
      <c r="N489" s="48"/>
      <c r="Q489" s="48"/>
      <c r="R489" s="48"/>
      <c r="S489" s="48"/>
      <c r="T489" s="48"/>
      <c r="U489" s="27"/>
      <c r="V489" s="27"/>
      <c r="W489" s="27"/>
      <c r="X489" s="27"/>
      <c r="Y489" s="27"/>
      <c r="Z489" s="27"/>
      <c r="AA489" s="27"/>
      <c r="AB489" s="27"/>
      <c r="AC489" s="27"/>
      <c r="AD489" s="27"/>
      <c r="AE489" s="27"/>
      <c r="AF489" s="27"/>
      <c r="AG489" s="27"/>
      <c r="AH489" s="27"/>
      <c r="AI489" s="27"/>
      <c r="AJ489" s="27"/>
      <c r="AK489" s="27"/>
      <c r="AL489" s="27"/>
      <c r="AM489" s="27"/>
      <c r="AN489" s="27"/>
      <c r="AO489" s="27"/>
      <c r="AP489" s="27"/>
      <c r="AQ489" s="27"/>
      <c r="AR489" s="27"/>
      <c r="AS489" s="27"/>
      <c r="AT489" s="27"/>
      <c r="AU489" s="27"/>
      <c r="AV489" s="27"/>
      <c r="AW489" s="27"/>
      <c r="AX489" s="27"/>
      <c r="AY489" s="27"/>
      <c r="AZ489" s="27"/>
      <c r="BA489" s="27"/>
      <c r="BB489" s="27"/>
      <c r="BC489" s="27"/>
      <c r="BD489" s="27"/>
      <c r="BE489" s="27"/>
      <c r="BF489" s="27"/>
      <c r="BG489" s="27"/>
      <c r="BH489" s="27"/>
      <c r="BI489" s="27"/>
      <c r="BJ489" s="27"/>
      <c r="BK489" s="27"/>
      <c r="BL489" s="27"/>
      <c r="BM489" s="27"/>
    </row>
    <row r="490" spans="1:90" x14ac:dyDescent="0.25">
      <c r="K490" s="48"/>
      <c r="L490" s="48"/>
      <c r="M490" s="48"/>
      <c r="N490" s="48"/>
      <c r="Q490" s="48"/>
      <c r="R490" s="48"/>
      <c r="S490" s="48"/>
      <c r="T490" s="48"/>
      <c r="U490" s="27"/>
      <c r="V490" s="27"/>
      <c r="W490" s="27"/>
      <c r="X490" s="27"/>
      <c r="Y490" s="27"/>
      <c r="Z490" s="27"/>
      <c r="AA490" s="27"/>
      <c r="AB490" s="27"/>
      <c r="AC490" s="27"/>
      <c r="AD490" s="27"/>
      <c r="AE490" s="27"/>
      <c r="AF490" s="27"/>
      <c r="AG490" s="27"/>
      <c r="AH490" s="27"/>
      <c r="AI490" s="27"/>
      <c r="AJ490" s="27"/>
      <c r="AK490" s="27"/>
      <c r="AL490" s="27"/>
      <c r="AM490" s="27"/>
      <c r="AN490" s="27"/>
      <c r="AO490" s="27"/>
      <c r="AP490" s="27"/>
      <c r="AQ490" s="27"/>
      <c r="AR490" s="27"/>
      <c r="AS490" s="27"/>
      <c r="AT490" s="27"/>
      <c r="AU490" s="27"/>
      <c r="AV490" s="27"/>
      <c r="AW490" s="27"/>
      <c r="AX490" s="27"/>
      <c r="AY490" s="27"/>
      <c r="AZ490" s="27"/>
      <c r="BA490" s="27"/>
      <c r="BB490" s="27"/>
      <c r="BC490" s="27"/>
      <c r="BD490" s="27"/>
      <c r="BE490" s="27"/>
      <c r="BF490" s="27"/>
      <c r="BG490" s="27"/>
      <c r="BH490" s="27"/>
      <c r="BI490" s="27"/>
      <c r="BJ490" s="27"/>
      <c r="BK490" s="27"/>
      <c r="BL490" s="27"/>
      <c r="BM490" s="27"/>
    </row>
    <row r="491" spans="1:90" x14ac:dyDescent="0.25">
      <c r="K491" s="48"/>
      <c r="L491" s="48"/>
      <c r="M491" s="48"/>
      <c r="N491" s="48"/>
      <c r="Q491" s="48"/>
      <c r="R491" s="48"/>
      <c r="S491" s="48"/>
      <c r="T491" s="48"/>
      <c r="U491" s="27"/>
      <c r="V491" s="27"/>
      <c r="W491" s="27"/>
      <c r="X491" s="27"/>
      <c r="Y491" s="27"/>
      <c r="Z491" s="27"/>
      <c r="AA491" s="27"/>
      <c r="AB491" s="27"/>
      <c r="AC491" s="27"/>
      <c r="AD491" s="27"/>
      <c r="AE491" s="27"/>
      <c r="AF491" s="27"/>
      <c r="AG491" s="27"/>
      <c r="AH491" s="27"/>
      <c r="AI491" s="27"/>
      <c r="AJ491" s="27"/>
      <c r="AK491" s="27"/>
      <c r="AL491" s="27"/>
      <c r="AM491" s="27"/>
      <c r="AN491" s="27"/>
      <c r="AO491" s="27"/>
      <c r="AP491" s="27"/>
      <c r="AQ491" s="27"/>
      <c r="AR491" s="27"/>
      <c r="AS491" s="27"/>
      <c r="AT491" s="27"/>
      <c r="AU491" s="27"/>
      <c r="AV491" s="27"/>
      <c r="AW491" s="27"/>
      <c r="AX491" s="27"/>
      <c r="AY491" s="27"/>
      <c r="AZ491" s="27"/>
      <c r="BA491" s="27"/>
      <c r="BB491" s="27"/>
      <c r="BC491" s="27"/>
      <c r="BD491" s="27"/>
      <c r="BE491" s="27"/>
      <c r="BF491" s="27"/>
      <c r="BG491" s="27"/>
      <c r="BH491" s="27"/>
      <c r="BI491" s="27"/>
      <c r="BJ491" s="27"/>
      <c r="BK491" s="27"/>
      <c r="BL491" s="27"/>
      <c r="BM491" s="27"/>
    </row>
    <row r="492" spans="1:90" x14ac:dyDescent="0.25">
      <c r="K492" s="48"/>
      <c r="L492" s="48"/>
      <c r="M492" s="48"/>
      <c r="N492" s="48"/>
      <c r="Q492" s="48"/>
      <c r="R492" s="48"/>
      <c r="S492" s="48"/>
      <c r="T492" s="48"/>
      <c r="U492" s="27"/>
      <c r="V492" s="27"/>
      <c r="W492" s="27"/>
      <c r="X492" s="27"/>
      <c r="Y492" s="27"/>
      <c r="Z492" s="27"/>
      <c r="AA492" s="27"/>
      <c r="AB492" s="27"/>
      <c r="AC492" s="27"/>
      <c r="AD492" s="27"/>
      <c r="AE492" s="27"/>
      <c r="AF492" s="27"/>
      <c r="AG492" s="27"/>
      <c r="AH492" s="27"/>
      <c r="AI492" s="27"/>
      <c r="AJ492" s="27"/>
      <c r="AK492" s="27"/>
      <c r="AL492" s="27"/>
      <c r="AM492" s="27"/>
      <c r="AN492" s="27"/>
      <c r="AO492" s="27"/>
      <c r="AP492" s="27"/>
      <c r="AQ492" s="27"/>
      <c r="AR492" s="27"/>
      <c r="AS492" s="27"/>
      <c r="AT492" s="27"/>
      <c r="AU492" s="27"/>
      <c r="AV492" s="27"/>
      <c r="AW492" s="27"/>
      <c r="AX492" s="27"/>
      <c r="AY492" s="27"/>
      <c r="AZ492" s="27"/>
      <c r="BA492" s="27"/>
      <c r="BB492" s="27"/>
      <c r="BC492" s="27"/>
      <c r="BD492" s="27"/>
      <c r="BE492" s="27"/>
      <c r="BF492" s="27"/>
      <c r="BG492" s="27"/>
      <c r="BH492" s="27"/>
      <c r="BI492" s="27"/>
      <c r="BJ492" s="27"/>
      <c r="BK492" s="27"/>
      <c r="BL492" s="27"/>
      <c r="BM492" s="27"/>
    </row>
    <row r="493" spans="1:90" x14ac:dyDescent="0.25">
      <c r="K493" s="48"/>
      <c r="L493" s="48"/>
      <c r="M493" s="48"/>
      <c r="N493" s="48"/>
      <c r="Q493" s="48"/>
      <c r="R493" s="48"/>
      <c r="S493" s="48"/>
      <c r="T493" s="48"/>
      <c r="U493" s="27"/>
      <c r="V493" s="27"/>
      <c r="W493" s="27"/>
      <c r="X493" s="27"/>
      <c r="Y493" s="27"/>
      <c r="Z493" s="27"/>
      <c r="AA493" s="27"/>
      <c r="AB493" s="27"/>
      <c r="AC493" s="27"/>
      <c r="AD493" s="27"/>
      <c r="AE493" s="27"/>
      <c r="AF493" s="27"/>
      <c r="AG493" s="27"/>
      <c r="AH493" s="27"/>
      <c r="AI493" s="27"/>
      <c r="AJ493" s="27"/>
      <c r="AK493" s="27"/>
      <c r="AL493" s="27"/>
      <c r="AM493" s="27"/>
      <c r="AN493" s="27"/>
      <c r="AO493" s="27"/>
      <c r="AP493" s="27"/>
      <c r="AQ493" s="27"/>
      <c r="AR493" s="27"/>
      <c r="AS493" s="27"/>
      <c r="AT493" s="27"/>
      <c r="AU493" s="27"/>
      <c r="AV493" s="27"/>
      <c r="AW493" s="27"/>
      <c r="AX493" s="27"/>
      <c r="AY493" s="27"/>
      <c r="AZ493" s="27"/>
      <c r="BA493" s="27"/>
      <c r="BB493" s="27"/>
      <c r="BC493" s="27"/>
      <c r="BD493" s="27"/>
      <c r="BE493" s="27"/>
      <c r="BF493" s="27"/>
      <c r="BG493" s="27"/>
      <c r="BH493" s="27"/>
      <c r="BI493" s="27"/>
      <c r="BJ493" s="27"/>
      <c r="BK493" s="27"/>
      <c r="BL493" s="27"/>
      <c r="BM493" s="27"/>
    </row>
    <row r="494" spans="1:90" x14ac:dyDescent="0.25">
      <c r="K494" s="48"/>
      <c r="L494" s="48"/>
      <c r="M494" s="48"/>
      <c r="N494" s="48"/>
      <c r="Q494" s="48"/>
      <c r="R494" s="48"/>
      <c r="S494" s="48"/>
      <c r="T494" s="48"/>
      <c r="U494" s="27"/>
      <c r="V494" s="27"/>
      <c r="W494" s="27"/>
      <c r="X494" s="27"/>
      <c r="Y494" s="27"/>
      <c r="Z494" s="27"/>
      <c r="AA494" s="27"/>
      <c r="AB494" s="27"/>
      <c r="AC494" s="27"/>
      <c r="AD494" s="27"/>
      <c r="AE494" s="27"/>
      <c r="AF494" s="27"/>
      <c r="AG494" s="27"/>
      <c r="AH494" s="27"/>
      <c r="AI494" s="27"/>
      <c r="AJ494" s="27"/>
      <c r="AK494" s="27"/>
      <c r="AL494" s="27"/>
      <c r="AM494" s="27"/>
      <c r="AN494" s="27"/>
      <c r="AO494" s="27"/>
      <c r="AP494" s="27"/>
      <c r="AQ494" s="27"/>
      <c r="AR494" s="27"/>
      <c r="AS494" s="27"/>
      <c r="AT494" s="27"/>
      <c r="AU494" s="27"/>
      <c r="AV494" s="27"/>
      <c r="AW494" s="27"/>
      <c r="AX494" s="27"/>
      <c r="AY494" s="27"/>
      <c r="AZ494" s="27"/>
      <c r="BA494" s="27"/>
      <c r="BB494" s="27"/>
      <c r="BC494" s="27"/>
      <c r="BD494" s="27"/>
      <c r="BE494" s="27"/>
      <c r="BF494" s="27"/>
      <c r="BG494" s="27"/>
      <c r="BH494" s="27"/>
      <c r="BI494" s="27"/>
      <c r="BJ494" s="27"/>
      <c r="BK494" s="27"/>
      <c r="BL494" s="27"/>
      <c r="BM494" s="27"/>
    </row>
    <row r="495" spans="1:90" x14ac:dyDescent="0.25">
      <c r="K495" s="48"/>
      <c r="L495" s="48"/>
      <c r="M495" s="48"/>
      <c r="N495" s="48"/>
      <c r="Q495" s="48"/>
      <c r="R495" s="48"/>
      <c r="S495" s="48"/>
      <c r="T495" s="48"/>
      <c r="U495" s="27"/>
      <c r="V495" s="27"/>
      <c r="W495" s="27"/>
      <c r="X495" s="27"/>
      <c r="Y495" s="27"/>
      <c r="Z495" s="27"/>
      <c r="AA495" s="27"/>
      <c r="AB495" s="27"/>
      <c r="AC495" s="27"/>
      <c r="AD495" s="27"/>
      <c r="AE495" s="27"/>
      <c r="AF495" s="27"/>
      <c r="AG495" s="27"/>
      <c r="AH495" s="27"/>
      <c r="AI495" s="27"/>
      <c r="AJ495" s="27"/>
      <c r="AK495" s="27"/>
      <c r="AL495" s="27"/>
      <c r="AM495" s="27"/>
      <c r="AN495" s="27"/>
      <c r="AO495" s="27"/>
      <c r="AP495" s="27"/>
      <c r="AQ495" s="27"/>
      <c r="AR495" s="27"/>
      <c r="AS495" s="27"/>
      <c r="AT495" s="27"/>
      <c r="AU495" s="27"/>
      <c r="AV495" s="27"/>
      <c r="AW495" s="27"/>
      <c r="AX495" s="27"/>
      <c r="AY495" s="27"/>
      <c r="AZ495" s="27"/>
      <c r="BA495" s="27"/>
      <c r="BB495" s="27"/>
      <c r="BC495" s="27"/>
      <c r="BD495" s="27"/>
      <c r="BE495" s="27"/>
      <c r="BF495" s="27"/>
      <c r="BG495" s="27"/>
      <c r="BH495" s="27"/>
      <c r="BI495" s="27"/>
      <c r="BJ495" s="27"/>
      <c r="BK495" s="27"/>
      <c r="BL495" s="27"/>
      <c r="BM495" s="27"/>
    </row>
    <row r="496" spans="1:90" x14ac:dyDescent="0.25">
      <c r="K496" s="48"/>
      <c r="L496" s="48"/>
      <c r="M496" s="48"/>
      <c r="N496" s="48"/>
      <c r="Q496" s="48"/>
      <c r="R496" s="48"/>
      <c r="S496" s="48"/>
      <c r="T496" s="48"/>
      <c r="U496" s="27"/>
      <c r="V496" s="27"/>
      <c r="W496" s="27"/>
      <c r="X496" s="27"/>
      <c r="Y496" s="27"/>
      <c r="Z496" s="27"/>
      <c r="AA496" s="27"/>
      <c r="AB496" s="27"/>
      <c r="AC496" s="27"/>
      <c r="AD496" s="27"/>
      <c r="AE496" s="27"/>
      <c r="AF496" s="27"/>
      <c r="AG496" s="27"/>
      <c r="AH496" s="27"/>
      <c r="AI496" s="27"/>
      <c r="AJ496" s="27"/>
      <c r="AK496" s="27"/>
      <c r="AL496" s="27"/>
      <c r="AM496" s="27"/>
      <c r="AN496" s="27"/>
      <c r="AO496" s="27"/>
      <c r="AP496" s="27"/>
      <c r="AQ496" s="27"/>
      <c r="AR496" s="27"/>
      <c r="AS496" s="27"/>
      <c r="AT496" s="27"/>
      <c r="AU496" s="27"/>
      <c r="AV496" s="27"/>
      <c r="AW496" s="27"/>
      <c r="AX496" s="27"/>
      <c r="AY496" s="27"/>
      <c r="AZ496" s="27"/>
      <c r="BA496" s="27"/>
      <c r="BB496" s="27"/>
      <c r="BC496" s="27"/>
      <c r="BD496" s="27"/>
      <c r="BE496" s="27"/>
      <c r="BF496" s="27"/>
      <c r="BG496" s="27"/>
      <c r="BH496" s="27"/>
      <c r="BI496" s="27"/>
      <c r="BJ496" s="27"/>
      <c r="BK496" s="27"/>
      <c r="BL496" s="27"/>
      <c r="BM496" s="27"/>
    </row>
    <row r="497" spans="11:65" x14ac:dyDescent="0.25">
      <c r="K497" s="48"/>
      <c r="L497" s="48"/>
      <c r="M497" s="48"/>
      <c r="N497" s="48"/>
      <c r="Q497" s="48"/>
      <c r="R497" s="48"/>
      <c r="S497" s="48"/>
      <c r="T497" s="48"/>
      <c r="U497" s="27"/>
      <c r="V497" s="27"/>
      <c r="W497" s="27"/>
      <c r="X497" s="27"/>
      <c r="Y497" s="27"/>
      <c r="Z497" s="27"/>
      <c r="AA497" s="27"/>
      <c r="AB497" s="27"/>
      <c r="AC497" s="27"/>
      <c r="AD497" s="27"/>
      <c r="AE497" s="27"/>
      <c r="AF497" s="27"/>
      <c r="AG497" s="27"/>
      <c r="AH497" s="27"/>
      <c r="AI497" s="27"/>
      <c r="AJ497" s="27"/>
      <c r="AK497" s="27"/>
      <c r="AL497" s="27"/>
      <c r="AM497" s="27"/>
      <c r="AN497" s="27"/>
      <c r="AO497" s="27"/>
      <c r="AP497" s="27"/>
      <c r="AQ497" s="27"/>
      <c r="AR497" s="27"/>
      <c r="AS497" s="27"/>
      <c r="AT497" s="27"/>
      <c r="AU497" s="27"/>
      <c r="AV497" s="27"/>
      <c r="AW497" s="27"/>
      <c r="AX497" s="27"/>
      <c r="AY497" s="27"/>
      <c r="AZ497" s="27"/>
      <c r="BA497" s="27"/>
      <c r="BB497" s="27"/>
      <c r="BC497" s="27"/>
      <c r="BD497" s="27"/>
      <c r="BE497" s="27"/>
      <c r="BF497" s="27"/>
      <c r="BG497" s="27"/>
      <c r="BH497" s="27"/>
      <c r="BI497" s="27"/>
      <c r="BJ497" s="27"/>
      <c r="BK497" s="27"/>
      <c r="BL497" s="27"/>
      <c r="BM497" s="27"/>
    </row>
    <row r="498" spans="11:65" x14ac:dyDescent="0.25">
      <c r="K498" s="48"/>
      <c r="L498" s="48"/>
      <c r="M498" s="48"/>
      <c r="N498" s="48"/>
      <c r="Q498" s="48"/>
      <c r="R498" s="48"/>
      <c r="S498" s="48"/>
      <c r="T498" s="48"/>
      <c r="U498" s="27"/>
      <c r="V498" s="27"/>
      <c r="W498" s="27"/>
      <c r="X498" s="27"/>
      <c r="Y498" s="27"/>
      <c r="Z498" s="27"/>
      <c r="AA498" s="27"/>
      <c r="AB498" s="27"/>
      <c r="AC498" s="27"/>
      <c r="AD498" s="27"/>
      <c r="AE498" s="27"/>
      <c r="AF498" s="27"/>
      <c r="AG498" s="27"/>
      <c r="AH498" s="27"/>
      <c r="AI498" s="27"/>
      <c r="AJ498" s="27"/>
      <c r="AK498" s="27"/>
      <c r="AL498" s="27"/>
      <c r="AM498" s="27"/>
      <c r="AN498" s="27"/>
      <c r="AO498" s="27"/>
      <c r="AP498" s="27"/>
      <c r="AQ498" s="27"/>
      <c r="AR498" s="27"/>
      <c r="AS498" s="27"/>
      <c r="AT498" s="27"/>
      <c r="AU498" s="27"/>
      <c r="AV498" s="27"/>
      <c r="AW498" s="27"/>
      <c r="AX498" s="27"/>
      <c r="AY498" s="27"/>
      <c r="AZ498" s="27"/>
      <c r="BA498" s="27"/>
      <c r="BB498" s="27"/>
      <c r="BC498" s="27"/>
      <c r="BD498" s="27"/>
      <c r="BE498" s="27"/>
      <c r="BF498" s="27"/>
      <c r="BG498" s="27"/>
      <c r="BH498" s="27"/>
      <c r="BI498" s="27"/>
      <c r="BJ498" s="27"/>
      <c r="BK498" s="27"/>
      <c r="BL498" s="27"/>
      <c r="BM498" s="27"/>
    </row>
    <row r="499" spans="11:65" x14ac:dyDescent="0.25">
      <c r="K499" s="48"/>
      <c r="L499" s="48"/>
      <c r="M499" s="48"/>
      <c r="N499" s="48"/>
      <c r="Q499" s="48"/>
      <c r="R499" s="48"/>
      <c r="S499" s="48"/>
      <c r="T499" s="48"/>
      <c r="U499" s="27"/>
      <c r="V499" s="27"/>
      <c r="W499" s="27"/>
      <c r="X499" s="27"/>
      <c r="Y499" s="27"/>
      <c r="Z499" s="27"/>
      <c r="AA499" s="27"/>
      <c r="AB499" s="27"/>
      <c r="AC499" s="27"/>
      <c r="AD499" s="27"/>
      <c r="AE499" s="27"/>
      <c r="AF499" s="27"/>
      <c r="AG499" s="27"/>
      <c r="AH499" s="27"/>
      <c r="AI499" s="27"/>
      <c r="AJ499" s="27"/>
      <c r="AK499" s="27"/>
      <c r="AL499" s="27"/>
      <c r="AM499" s="27"/>
      <c r="AN499" s="27"/>
      <c r="AO499" s="27"/>
      <c r="AP499" s="27"/>
      <c r="AQ499" s="27"/>
      <c r="AR499" s="27"/>
      <c r="AS499" s="27"/>
      <c r="AT499" s="27"/>
      <c r="AU499" s="27"/>
      <c r="AV499" s="27"/>
      <c r="AW499" s="27"/>
      <c r="AX499" s="27"/>
      <c r="AY499" s="27"/>
      <c r="AZ499" s="27"/>
      <c r="BA499" s="27"/>
      <c r="BB499" s="27"/>
      <c r="BC499" s="27"/>
      <c r="BD499" s="27"/>
      <c r="BE499" s="27"/>
      <c r="BF499" s="27"/>
      <c r="BG499" s="27"/>
      <c r="BH499" s="27"/>
      <c r="BI499" s="27"/>
      <c r="BJ499" s="27"/>
      <c r="BK499" s="27"/>
      <c r="BL499" s="27"/>
      <c r="BM499" s="27"/>
    </row>
    <row r="500" spans="11:65" x14ac:dyDescent="0.25">
      <c r="K500" s="48"/>
      <c r="L500" s="48"/>
      <c r="M500" s="48"/>
      <c r="N500" s="48"/>
      <c r="Q500" s="48"/>
      <c r="R500" s="48"/>
      <c r="S500" s="48"/>
      <c r="T500" s="48"/>
      <c r="U500" s="27"/>
      <c r="V500" s="27"/>
      <c r="W500" s="27"/>
      <c r="X500" s="27"/>
      <c r="Y500" s="27"/>
      <c r="Z500" s="27"/>
      <c r="AA500" s="27"/>
      <c r="AB500" s="27"/>
      <c r="AC500" s="27"/>
      <c r="AD500" s="27"/>
      <c r="AE500" s="27"/>
      <c r="AF500" s="27"/>
      <c r="AG500" s="27"/>
      <c r="AH500" s="27"/>
      <c r="AI500" s="27"/>
      <c r="AJ500" s="27"/>
      <c r="AK500" s="27"/>
      <c r="AL500" s="27"/>
      <c r="AM500" s="27"/>
      <c r="AN500" s="27"/>
      <c r="AO500" s="27"/>
      <c r="AP500" s="27"/>
      <c r="AQ500" s="27"/>
      <c r="AR500" s="27"/>
      <c r="AS500" s="27"/>
      <c r="AT500" s="27"/>
      <c r="AU500" s="27"/>
      <c r="AV500" s="27"/>
      <c r="AW500" s="27"/>
      <c r="AX500" s="27"/>
      <c r="AY500" s="27"/>
      <c r="AZ500" s="27"/>
      <c r="BA500" s="27"/>
      <c r="BB500" s="27"/>
      <c r="BC500" s="27"/>
      <c r="BD500" s="27"/>
      <c r="BE500" s="27"/>
      <c r="BF500" s="27"/>
      <c r="BG500" s="27"/>
      <c r="BH500" s="27"/>
      <c r="BI500" s="27"/>
      <c r="BJ500" s="27"/>
      <c r="BK500" s="27"/>
      <c r="BL500" s="27"/>
      <c r="BM500" s="27"/>
    </row>
    <row r="501" spans="11:65" x14ac:dyDescent="0.25">
      <c r="K501" s="48"/>
      <c r="L501" s="48"/>
      <c r="M501" s="48"/>
      <c r="N501" s="48"/>
      <c r="Q501" s="48"/>
      <c r="R501" s="48"/>
      <c r="S501" s="48"/>
      <c r="T501" s="48"/>
      <c r="U501" s="27"/>
      <c r="V501" s="27"/>
      <c r="W501" s="27"/>
      <c r="X501" s="27"/>
      <c r="Y501" s="27"/>
      <c r="Z501" s="27"/>
      <c r="AA501" s="27"/>
      <c r="AB501" s="27"/>
      <c r="AC501" s="27"/>
      <c r="AD501" s="27"/>
      <c r="AE501" s="27"/>
      <c r="AF501" s="27"/>
      <c r="AG501" s="27"/>
      <c r="AH501" s="27"/>
      <c r="AI501" s="27"/>
      <c r="AJ501" s="27"/>
      <c r="AK501" s="27"/>
      <c r="AL501" s="27"/>
      <c r="AM501" s="27"/>
      <c r="AN501" s="27"/>
      <c r="AO501" s="27"/>
      <c r="AP501" s="27"/>
      <c r="AQ501" s="27"/>
      <c r="AR501" s="27"/>
      <c r="AS501" s="27"/>
      <c r="AT501" s="27"/>
      <c r="AU501" s="27"/>
      <c r="AV501" s="27"/>
      <c r="AW501" s="27"/>
      <c r="AX501" s="27"/>
      <c r="AY501" s="27"/>
      <c r="AZ501" s="27"/>
      <c r="BA501" s="27"/>
      <c r="BB501" s="27"/>
      <c r="BC501" s="27"/>
      <c r="BD501" s="27"/>
      <c r="BE501" s="27"/>
      <c r="BF501" s="27"/>
      <c r="BG501" s="27"/>
      <c r="BH501" s="27"/>
      <c r="BI501" s="27"/>
      <c r="BJ501" s="27"/>
      <c r="BK501" s="27"/>
      <c r="BL501" s="27"/>
      <c r="BM501" s="27"/>
    </row>
    <row r="502" spans="11:65" x14ac:dyDescent="0.25">
      <c r="K502" s="48"/>
      <c r="L502" s="48"/>
      <c r="M502" s="48"/>
      <c r="N502" s="48"/>
      <c r="Q502" s="48"/>
      <c r="R502" s="48"/>
      <c r="S502" s="48"/>
      <c r="T502" s="48"/>
      <c r="U502" s="27"/>
      <c r="V502" s="27"/>
      <c r="W502" s="27"/>
      <c r="X502" s="27"/>
      <c r="Y502" s="27"/>
      <c r="Z502" s="27"/>
      <c r="AA502" s="27"/>
      <c r="AB502" s="27"/>
      <c r="AC502" s="27"/>
      <c r="AD502" s="27"/>
      <c r="AE502" s="27"/>
      <c r="AF502" s="27"/>
      <c r="AG502" s="27"/>
      <c r="AH502" s="27"/>
      <c r="AI502" s="27"/>
      <c r="AJ502" s="27"/>
      <c r="AK502" s="27"/>
      <c r="AL502" s="27"/>
      <c r="AM502" s="27"/>
      <c r="AN502" s="27"/>
      <c r="AO502" s="27"/>
      <c r="AP502" s="27"/>
      <c r="AQ502" s="27"/>
      <c r="AR502" s="27"/>
      <c r="AS502" s="27"/>
      <c r="AT502" s="27"/>
      <c r="AU502" s="27"/>
      <c r="AV502" s="27"/>
      <c r="AW502" s="27"/>
      <c r="AX502" s="27"/>
      <c r="AY502" s="27"/>
      <c r="AZ502" s="27"/>
      <c r="BA502" s="27"/>
      <c r="BB502" s="27"/>
      <c r="BC502" s="27"/>
      <c r="BD502" s="27"/>
      <c r="BE502" s="27"/>
      <c r="BF502" s="27"/>
      <c r="BG502" s="27"/>
      <c r="BH502" s="27"/>
      <c r="BI502" s="27"/>
      <c r="BJ502" s="27"/>
      <c r="BK502" s="27"/>
      <c r="BL502" s="27"/>
      <c r="BM502" s="27"/>
    </row>
    <row r="503" spans="11:65" x14ac:dyDescent="0.25">
      <c r="K503" s="48"/>
      <c r="L503" s="48"/>
      <c r="M503" s="48"/>
      <c r="N503" s="48"/>
      <c r="Q503" s="48"/>
      <c r="R503" s="48"/>
      <c r="S503" s="48"/>
      <c r="T503" s="48"/>
      <c r="U503" s="27"/>
      <c r="V503" s="27"/>
      <c r="W503" s="27"/>
      <c r="X503" s="27"/>
      <c r="Y503" s="27"/>
      <c r="Z503" s="27"/>
      <c r="AA503" s="27"/>
      <c r="AB503" s="27"/>
      <c r="AC503" s="27"/>
      <c r="AD503" s="27"/>
      <c r="AE503" s="27"/>
      <c r="AF503" s="27"/>
      <c r="AG503" s="27"/>
      <c r="AH503" s="27"/>
      <c r="AI503" s="27"/>
      <c r="AJ503" s="27"/>
      <c r="AK503" s="27"/>
      <c r="AL503" s="27"/>
      <c r="AM503" s="27"/>
      <c r="AN503" s="27"/>
      <c r="AO503" s="27"/>
      <c r="AP503" s="27"/>
      <c r="AQ503" s="27"/>
      <c r="AR503" s="27"/>
      <c r="AS503" s="27"/>
      <c r="AT503" s="27"/>
      <c r="AU503" s="27"/>
      <c r="AV503" s="27"/>
      <c r="AW503" s="27"/>
      <c r="AX503" s="27"/>
      <c r="AY503" s="27"/>
      <c r="AZ503" s="27"/>
      <c r="BA503" s="27"/>
      <c r="BB503" s="27"/>
      <c r="BC503" s="27"/>
      <c r="BD503" s="27"/>
      <c r="BE503" s="27"/>
      <c r="BF503" s="27"/>
      <c r="BG503" s="27"/>
      <c r="BH503" s="27"/>
      <c r="BI503" s="27"/>
      <c r="BJ503" s="27"/>
      <c r="BK503" s="27"/>
      <c r="BL503" s="27"/>
      <c r="BM503" s="27"/>
    </row>
    <row r="504" spans="11:65" x14ac:dyDescent="0.25">
      <c r="K504" s="48"/>
      <c r="L504" s="48"/>
      <c r="M504" s="48"/>
      <c r="N504" s="48"/>
      <c r="Q504" s="48"/>
      <c r="R504" s="48"/>
      <c r="S504" s="48"/>
      <c r="T504" s="48"/>
      <c r="U504" s="27"/>
      <c r="V504" s="27"/>
      <c r="W504" s="27"/>
      <c r="X504" s="27"/>
      <c r="Y504" s="27"/>
      <c r="Z504" s="27"/>
      <c r="AA504" s="27"/>
      <c r="AB504" s="27"/>
      <c r="AC504" s="27"/>
      <c r="AD504" s="27"/>
      <c r="AE504" s="27"/>
      <c r="AF504" s="27"/>
      <c r="AG504" s="27"/>
      <c r="AH504" s="27"/>
      <c r="AI504" s="27"/>
      <c r="AJ504" s="27"/>
      <c r="AK504" s="27"/>
      <c r="AL504" s="27"/>
      <c r="AM504" s="27"/>
      <c r="AN504" s="27"/>
      <c r="AO504" s="27"/>
      <c r="AP504" s="27"/>
      <c r="AQ504" s="27"/>
      <c r="AR504" s="27"/>
      <c r="AS504" s="27"/>
      <c r="AT504" s="27"/>
      <c r="AU504" s="27"/>
      <c r="AV504" s="27"/>
      <c r="AW504" s="27"/>
      <c r="AX504" s="27"/>
      <c r="AY504" s="27"/>
      <c r="AZ504" s="27"/>
      <c r="BA504" s="27"/>
      <c r="BB504" s="27"/>
      <c r="BC504" s="27"/>
      <c r="BD504" s="27"/>
      <c r="BE504" s="27"/>
      <c r="BF504" s="27"/>
      <c r="BG504" s="27"/>
      <c r="BH504" s="27"/>
      <c r="BI504" s="27"/>
      <c r="BJ504" s="27"/>
      <c r="BK504" s="27"/>
      <c r="BL504" s="27"/>
      <c r="BM504" s="27"/>
    </row>
    <row r="505" spans="11:65" x14ac:dyDescent="0.25">
      <c r="K505" s="48"/>
      <c r="L505" s="48"/>
      <c r="M505" s="48"/>
      <c r="N505" s="48"/>
      <c r="Q505" s="48"/>
      <c r="R505" s="48"/>
      <c r="S505" s="48"/>
      <c r="T505" s="48"/>
      <c r="U505" s="27"/>
      <c r="V505" s="27"/>
      <c r="W505" s="27"/>
      <c r="X505" s="27"/>
      <c r="Y505" s="27"/>
      <c r="Z505" s="27"/>
      <c r="AA505" s="27"/>
      <c r="AB505" s="27"/>
      <c r="AC505" s="27"/>
      <c r="AD505" s="27"/>
      <c r="AE505" s="27"/>
      <c r="AF505" s="27"/>
      <c r="AG505" s="27"/>
      <c r="AH505" s="27"/>
      <c r="AI505" s="27"/>
      <c r="AJ505" s="27"/>
      <c r="AK505" s="27"/>
      <c r="AL505" s="27"/>
      <c r="AM505" s="27"/>
      <c r="AN505" s="27"/>
      <c r="AO505" s="27"/>
      <c r="AP505" s="27"/>
      <c r="AQ505" s="27"/>
      <c r="AR505" s="27"/>
      <c r="AS505" s="27"/>
      <c r="AT505" s="27"/>
      <c r="AU505" s="27"/>
      <c r="AV505" s="27"/>
      <c r="AW505" s="27"/>
      <c r="AX505" s="27"/>
      <c r="AY505" s="27"/>
      <c r="AZ505" s="27"/>
      <c r="BA505" s="27"/>
      <c r="BB505" s="27"/>
      <c r="BC505" s="27"/>
      <c r="BD505" s="27"/>
      <c r="BE505" s="27"/>
      <c r="BF505" s="27"/>
      <c r="BG505" s="27"/>
      <c r="BH505" s="27"/>
      <c r="BI505" s="27"/>
      <c r="BJ505" s="27"/>
      <c r="BK505" s="27"/>
      <c r="BL505" s="27"/>
      <c r="BM505" s="27"/>
    </row>
    <row r="506" spans="11:65" x14ac:dyDescent="0.25">
      <c r="K506" s="48"/>
      <c r="L506" s="48"/>
      <c r="M506" s="48"/>
      <c r="N506" s="48"/>
      <c r="Q506" s="48"/>
      <c r="R506" s="48"/>
      <c r="S506" s="48"/>
      <c r="T506" s="48"/>
      <c r="U506" s="27"/>
      <c r="V506" s="27"/>
      <c r="W506" s="27"/>
      <c r="X506" s="27"/>
      <c r="Y506" s="27"/>
      <c r="Z506" s="27"/>
      <c r="AA506" s="27"/>
      <c r="AB506" s="27"/>
      <c r="AC506" s="27"/>
      <c r="AD506" s="27"/>
      <c r="AE506" s="27"/>
      <c r="AF506" s="27"/>
      <c r="AG506" s="27"/>
      <c r="AH506" s="27"/>
      <c r="AI506" s="27"/>
      <c r="AJ506" s="27"/>
      <c r="AK506" s="27"/>
      <c r="AL506" s="27"/>
      <c r="AM506" s="27"/>
      <c r="AN506" s="27"/>
      <c r="AO506" s="27"/>
      <c r="AP506" s="27"/>
      <c r="AQ506" s="27"/>
      <c r="AR506" s="27"/>
      <c r="AS506" s="27"/>
      <c r="AT506" s="27"/>
      <c r="AU506" s="27"/>
      <c r="AV506" s="27"/>
      <c r="AW506" s="27"/>
      <c r="AX506" s="27"/>
      <c r="AY506" s="27"/>
      <c r="AZ506" s="27"/>
      <c r="BA506" s="27"/>
      <c r="BB506" s="27"/>
      <c r="BC506" s="27"/>
      <c r="BD506" s="27"/>
      <c r="BE506" s="27"/>
      <c r="BF506" s="27"/>
      <c r="BG506" s="27"/>
      <c r="BH506" s="27"/>
      <c r="BI506" s="27"/>
      <c r="BJ506" s="27"/>
      <c r="BK506" s="27"/>
      <c r="BL506" s="27"/>
      <c r="BM506" s="27"/>
    </row>
    <row r="507" spans="11:65" x14ac:dyDescent="0.25">
      <c r="K507" s="48"/>
      <c r="L507" s="48"/>
      <c r="M507" s="48"/>
      <c r="N507" s="48"/>
      <c r="Q507" s="48"/>
      <c r="R507" s="48"/>
      <c r="S507" s="48"/>
      <c r="T507" s="48"/>
      <c r="U507" s="27"/>
      <c r="V507" s="27"/>
      <c r="W507" s="27"/>
      <c r="X507" s="27"/>
      <c r="Y507" s="27"/>
      <c r="Z507" s="27"/>
      <c r="AA507" s="27"/>
      <c r="AB507" s="27"/>
      <c r="AC507" s="27"/>
      <c r="AD507" s="27"/>
      <c r="AE507" s="27"/>
      <c r="AF507" s="27"/>
      <c r="AG507" s="27"/>
      <c r="AH507" s="27"/>
      <c r="AI507" s="27"/>
      <c r="AJ507" s="27"/>
      <c r="AK507" s="27"/>
      <c r="AL507" s="27"/>
      <c r="AM507" s="27"/>
      <c r="AN507" s="27"/>
      <c r="AO507" s="27"/>
      <c r="AP507" s="27"/>
      <c r="AQ507" s="27"/>
      <c r="AR507" s="27"/>
      <c r="AS507" s="27"/>
      <c r="AT507" s="27"/>
      <c r="AU507" s="27"/>
      <c r="AV507" s="27"/>
      <c r="AW507" s="27"/>
      <c r="AX507" s="27"/>
      <c r="AY507" s="27"/>
      <c r="AZ507" s="27"/>
      <c r="BA507" s="27"/>
      <c r="BB507" s="27"/>
      <c r="BC507" s="27"/>
      <c r="BD507" s="27"/>
      <c r="BE507" s="27"/>
      <c r="BF507" s="27"/>
      <c r="BG507" s="27"/>
      <c r="BH507" s="27"/>
      <c r="BI507" s="27"/>
      <c r="BJ507" s="27"/>
      <c r="BK507" s="27"/>
      <c r="BL507" s="27"/>
      <c r="BM507" s="27"/>
    </row>
    <row r="508" spans="11:65" x14ac:dyDescent="0.25">
      <c r="K508" s="48"/>
      <c r="L508" s="48"/>
      <c r="M508" s="48"/>
      <c r="N508" s="48"/>
      <c r="Q508" s="48"/>
      <c r="R508" s="48"/>
      <c r="S508" s="48"/>
      <c r="T508" s="48"/>
      <c r="U508" s="27"/>
      <c r="V508" s="27"/>
      <c r="W508" s="27"/>
      <c r="X508" s="27"/>
      <c r="Y508" s="27"/>
      <c r="Z508" s="27"/>
      <c r="AA508" s="27"/>
      <c r="AB508" s="27"/>
      <c r="AC508" s="27"/>
      <c r="AD508" s="27"/>
      <c r="AE508" s="27"/>
      <c r="AF508" s="27"/>
      <c r="AG508" s="27"/>
      <c r="AH508" s="27"/>
      <c r="AI508" s="27"/>
      <c r="AJ508" s="27"/>
      <c r="AK508" s="27"/>
      <c r="AL508" s="27"/>
      <c r="AM508" s="27"/>
      <c r="AN508" s="27"/>
      <c r="AO508" s="27"/>
      <c r="AP508" s="27"/>
      <c r="AQ508" s="27"/>
      <c r="AR508" s="27"/>
      <c r="AS508" s="27"/>
      <c r="AT508" s="27"/>
      <c r="AU508" s="27"/>
      <c r="AV508" s="27"/>
      <c r="AW508" s="27"/>
      <c r="AX508" s="27"/>
      <c r="AY508" s="27"/>
      <c r="AZ508" s="27"/>
      <c r="BA508" s="27"/>
      <c r="BB508" s="27"/>
      <c r="BC508" s="27"/>
      <c r="BD508" s="27"/>
      <c r="BE508" s="27"/>
      <c r="BF508" s="27"/>
      <c r="BG508" s="27"/>
      <c r="BH508" s="27"/>
      <c r="BI508" s="27"/>
      <c r="BJ508" s="27"/>
      <c r="BK508" s="27"/>
      <c r="BL508" s="27"/>
      <c r="BM508" s="27"/>
    </row>
    <row r="509" spans="11:65" x14ac:dyDescent="0.25">
      <c r="K509" s="48"/>
      <c r="L509" s="48"/>
      <c r="M509" s="48"/>
      <c r="N509" s="48"/>
      <c r="Q509" s="48"/>
      <c r="R509" s="48"/>
      <c r="S509" s="48"/>
      <c r="T509" s="48"/>
      <c r="U509" s="27"/>
      <c r="V509" s="27"/>
      <c r="W509" s="27"/>
      <c r="X509" s="27"/>
      <c r="Y509" s="27"/>
      <c r="Z509" s="27"/>
      <c r="AA509" s="27"/>
      <c r="AB509" s="27"/>
      <c r="AC509" s="27"/>
      <c r="AD509" s="27"/>
      <c r="AE509" s="27"/>
      <c r="AF509" s="27"/>
      <c r="AG509" s="27"/>
      <c r="AH509" s="27"/>
      <c r="AI509" s="27"/>
      <c r="AJ509" s="27"/>
      <c r="AK509" s="27"/>
      <c r="AL509" s="27"/>
      <c r="AM509" s="27"/>
      <c r="AN509" s="27"/>
      <c r="AO509" s="27"/>
      <c r="AP509" s="27"/>
      <c r="AQ509" s="27"/>
      <c r="AR509" s="27"/>
      <c r="AS509" s="27"/>
      <c r="AT509" s="27"/>
      <c r="AU509" s="27"/>
      <c r="AV509" s="27"/>
      <c r="AW509" s="27"/>
      <c r="AX509" s="27"/>
      <c r="AY509" s="27"/>
      <c r="AZ509" s="27"/>
      <c r="BA509" s="27"/>
      <c r="BB509" s="27"/>
      <c r="BC509" s="27"/>
      <c r="BD509" s="27"/>
      <c r="BE509" s="27"/>
      <c r="BF509" s="27"/>
      <c r="BG509" s="27"/>
      <c r="BH509" s="27"/>
      <c r="BI509" s="27"/>
      <c r="BJ509" s="27"/>
      <c r="BK509" s="27"/>
      <c r="BL509" s="27"/>
      <c r="BM509" s="27"/>
    </row>
    <row r="510" spans="11:65" x14ac:dyDescent="0.25">
      <c r="K510" s="48"/>
      <c r="L510" s="48"/>
      <c r="M510" s="48"/>
      <c r="N510" s="48"/>
      <c r="Q510" s="48"/>
      <c r="R510" s="48"/>
      <c r="S510" s="48"/>
      <c r="T510" s="48"/>
      <c r="U510" s="27"/>
      <c r="V510" s="27"/>
      <c r="W510" s="27"/>
      <c r="X510" s="27"/>
      <c r="Y510" s="27"/>
      <c r="Z510" s="27"/>
      <c r="AA510" s="27"/>
      <c r="AB510" s="27"/>
      <c r="AC510" s="27"/>
      <c r="AD510" s="27"/>
      <c r="AE510" s="27"/>
      <c r="AF510" s="27"/>
      <c r="AG510" s="27"/>
      <c r="AH510" s="27"/>
      <c r="AI510" s="27"/>
      <c r="AJ510" s="27"/>
      <c r="AK510" s="27"/>
      <c r="AL510" s="27"/>
      <c r="AM510" s="27"/>
      <c r="AN510" s="27"/>
      <c r="AO510" s="27"/>
      <c r="AP510" s="27"/>
      <c r="AQ510" s="27"/>
      <c r="AR510" s="27"/>
      <c r="AS510" s="27"/>
      <c r="AT510" s="27"/>
      <c r="AU510" s="27"/>
      <c r="AV510" s="27"/>
      <c r="AW510" s="27"/>
      <c r="AX510" s="27"/>
      <c r="AY510" s="27"/>
      <c r="AZ510" s="27"/>
      <c r="BA510" s="27"/>
      <c r="BB510" s="27"/>
      <c r="BC510" s="27"/>
      <c r="BD510" s="27"/>
      <c r="BE510" s="27"/>
      <c r="BF510" s="27"/>
      <c r="BG510" s="27"/>
      <c r="BH510" s="27"/>
      <c r="BI510" s="27"/>
      <c r="BJ510" s="27"/>
      <c r="BK510" s="27"/>
      <c r="BL510" s="27"/>
      <c r="BM510" s="27"/>
    </row>
    <row r="511" spans="11:65" x14ac:dyDescent="0.25">
      <c r="K511" s="48"/>
      <c r="L511" s="48"/>
      <c r="M511" s="48"/>
      <c r="N511" s="48"/>
      <c r="Q511" s="48"/>
      <c r="R511" s="48"/>
      <c r="S511" s="48"/>
      <c r="T511" s="48"/>
      <c r="U511" s="27"/>
      <c r="V511" s="27"/>
      <c r="W511" s="27"/>
      <c r="X511" s="27"/>
      <c r="Y511" s="27"/>
      <c r="Z511" s="27"/>
      <c r="AA511" s="27"/>
      <c r="AB511" s="27"/>
      <c r="AC511" s="27"/>
      <c r="AD511" s="27"/>
      <c r="AE511" s="27"/>
      <c r="AF511" s="27"/>
      <c r="AG511" s="27"/>
      <c r="AH511" s="27"/>
      <c r="AI511" s="27"/>
      <c r="AJ511" s="27"/>
      <c r="AK511" s="27"/>
      <c r="AL511" s="27"/>
      <c r="AM511" s="27"/>
      <c r="AN511" s="27"/>
      <c r="AO511" s="27"/>
      <c r="AP511" s="27"/>
      <c r="AQ511" s="27"/>
      <c r="AR511" s="27"/>
      <c r="AS511" s="27"/>
      <c r="AT511" s="27"/>
      <c r="AU511" s="27"/>
      <c r="AV511" s="27"/>
      <c r="AW511" s="27"/>
      <c r="AX511" s="27"/>
      <c r="AY511" s="27"/>
      <c r="AZ511" s="27"/>
      <c r="BA511" s="27"/>
      <c r="BB511" s="27"/>
      <c r="BC511" s="27"/>
      <c r="BD511" s="27"/>
      <c r="BE511" s="27"/>
      <c r="BF511" s="27"/>
      <c r="BG511" s="27"/>
      <c r="BH511" s="27"/>
      <c r="BI511" s="27"/>
      <c r="BJ511" s="27"/>
      <c r="BK511" s="27"/>
      <c r="BL511" s="27"/>
      <c r="BM511" s="27"/>
    </row>
    <row r="512" spans="11:65" x14ac:dyDescent="0.25">
      <c r="K512" s="48"/>
      <c r="L512" s="48"/>
      <c r="M512" s="48"/>
      <c r="N512" s="48"/>
      <c r="Q512" s="48"/>
      <c r="R512" s="48"/>
      <c r="S512" s="48"/>
      <c r="T512" s="41"/>
    </row>
    <row r="513" spans="1:65" x14ac:dyDescent="0.25">
      <c r="A513" s="49"/>
      <c r="K513" s="48"/>
      <c r="L513" s="48"/>
      <c r="M513" s="48"/>
      <c r="N513" s="48"/>
      <c r="Q513" s="48"/>
      <c r="R513" s="48"/>
      <c r="S513" s="48"/>
      <c r="T513" s="48"/>
      <c r="U513" s="27"/>
      <c r="V513" s="27"/>
      <c r="W513" s="27"/>
      <c r="X513" s="27"/>
      <c r="Y513" s="27"/>
      <c r="Z513" s="27"/>
      <c r="AA513" s="27"/>
      <c r="AB513" s="27"/>
      <c r="AC513" s="27"/>
      <c r="AD513" s="27"/>
      <c r="AE513" s="27"/>
      <c r="AF513" s="27"/>
      <c r="AG513" s="27"/>
      <c r="AH513" s="27"/>
      <c r="AI513" s="27"/>
      <c r="AJ513" s="27"/>
      <c r="AK513" s="27"/>
      <c r="AL513" s="27"/>
      <c r="AM513" s="27"/>
      <c r="AN513" s="27"/>
      <c r="AO513" s="27"/>
      <c r="AP513" s="27"/>
      <c r="AQ513" s="27"/>
      <c r="AR513" s="27"/>
      <c r="AS513" s="27"/>
      <c r="AT513" s="27"/>
      <c r="AU513" s="27"/>
      <c r="AV513" s="27"/>
      <c r="AW513" s="27"/>
      <c r="AX513" s="27"/>
      <c r="AY513" s="27"/>
      <c r="AZ513" s="27"/>
      <c r="BA513" s="27"/>
      <c r="BB513" s="27"/>
      <c r="BC513" s="27"/>
      <c r="BD513" s="27"/>
      <c r="BE513" s="27"/>
      <c r="BF513" s="27"/>
      <c r="BG513" s="27"/>
      <c r="BH513" s="27"/>
      <c r="BI513" s="27"/>
      <c r="BJ513" s="27"/>
      <c r="BK513" s="27"/>
      <c r="BL513" s="27"/>
      <c r="BM513" s="27"/>
    </row>
    <row r="514" spans="1:65" x14ac:dyDescent="0.25">
      <c r="A514" s="49"/>
      <c r="K514" s="48"/>
      <c r="L514" s="48"/>
      <c r="M514" s="48"/>
      <c r="N514" s="48"/>
      <c r="Q514" s="48"/>
      <c r="R514" s="48"/>
      <c r="S514" s="48"/>
      <c r="T514" s="48"/>
      <c r="U514" s="27"/>
      <c r="V514" s="27"/>
      <c r="W514" s="27"/>
      <c r="X514" s="27"/>
      <c r="Y514" s="27"/>
      <c r="Z514" s="27"/>
      <c r="AA514" s="27"/>
      <c r="AB514" s="27"/>
      <c r="AC514" s="27"/>
      <c r="AD514" s="27"/>
      <c r="AE514" s="27"/>
      <c r="AF514" s="27"/>
      <c r="AG514" s="27"/>
      <c r="AH514" s="27"/>
      <c r="AI514" s="27"/>
      <c r="AJ514" s="27"/>
      <c r="AK514" s="27"/>
      <c r="AL514" s="27"/>
      <c r="AM514" s="27"/>
      <c r="AN514" s="27"/>
      <c r="AO514" s="27"/>
      <c r="AP514" s="27"/>
      <c r="AQ514" s="27"/>
      <c r="AR514" s="27"/>
      <c r="AS514" s="27"/>
      <c r="AT514" s="27"/>
      <c r="AU514" s="27"/>
      <c r="AV514" s="27"/>
      <c r="AW514" s="27"/>
      <c r="AX514" s="27"/>
      <c r="AY514" s="27"/>
      <c r="AZ514" s="27"/>
      <c r="BA514" s="27"/>
      <c r="BB514" s="27"/>
      <c r="BC514" s="27"/>
      <c r="BD514" s="27"/>
      <c r="BE514" s="27"/>
      <c r="BF514" s="27"/>
      <c r="BG514" s="27"/>
      <c r="BH514" s="27"/>
      <c r="BI514" s="27"/>
      <c r="BJ514" s="27"/>
      <c r="BK514" s="27"/>
      <c r="BL514" s="27"/>
      <c r="BM514" s="27"/>
    </row>
    <row r="515" spans="1:65" x14ac:dyDescent="0.25">
      <c r="A515" s="49"/>
      <c r="K515" s="48"/>
      <c r="L515" s="48"/>
      <c r="M515" s="48"/>
      <c r="N515" s="48"/>
      <c r="Q515" s="48"/>
      <c r="R515" s="48"/>
      <c r="S515" s="48"/>
      <c r="T515" s="48"/>
      <c r="U515" s="27"/>
      <c r="V515" s="27"/>
      <c r="W515" s="27"/>
      <c r="X515" s="27"/>
      <c r="Y515" s="27"/>
      <c r="Z515" s="27"/>
      <c r="AA515" s="27"/>
      <c r="AB515" s="27"/>
      <c r="AC515" s="27"/>
      <c r="AD515" s="27"/>
      <c r="AE515" s="27"/>
      <c r="AF515" s="27"/>
      <c r="AG515" s="27"/>
      <c r="AH515" s="27"/>
      <c r="AI515" s="27"/>
      <c r="AJ515" s="27"/>
      <c r="AK515" s="27"/>
      <c r="AL515" s="27"/>
      <c r="AM515" s="27"/>
      <c r="AN515" s="27"/>
      <c r="AO515" s="27"/>
      <c r="AP515" s="27"/>
      <c r="AQ515" s="27"/>
      <c r="AR515" s="27"/>
      <c r="AS515" s="27"/>
      <c r="AT515" s="27"/>
      <c r="AU515" s="27"/>
      <c r="AV515" s="27"/>
      <c r="AW515" s="27"/>
      <c r="AX515" s="27"/>
      <c r="AY515" s="27"/>
      <c r="AZ515" s="27"/>
      <c r="BA515" s="27"/>
      <c r="BB515" s="27"/>
      <c r="BC515" s="27"/>
      <c r="BD515" s="27"/>
      <c r="BE515" s="27"/>
      <c r="BF515" s="27"/>
      <c r="BG515" s="27"/>
      <c r="BH515" s="27"/>
      <c r="BI515" s="27"/>
      <c r="BJ515" s="27"/>
      <c r="BK515" s="27"/>
      <c r="BL515" s="27"/>
      <c r="BM515" s="27"/>
    </row>
    <row r="516" spans="1:65" x14ac:dyDescent="0.25">
      <c r="A516" s="49"/>
      <c r="K516" s="48"/>
      <c r="L516" s="48"/>
      <c r="M516" s="48"/>
      <c r="N516" s="48"/>
      <c r="Q516" s="48"/>
      <c r="R516" s="48"/>
      <c r="S516" s="48"/>
      <c r="T516" s="48"/>
      <c r="U516" s="27"/>
      <c r="V516" s="27"/>
      <c r="W516" s="27"/>
      <c r="X516" s="27"/>
      <c r="Y516" s="27"/>
      <c r="Z516" s="27"/>
      <c r="AA516" s="27"/>
      <c r="AB516" s="27"/>
      <c r="AC516" s="27"/>
      <c r="AD516" s="27"/>
      <c r="AE516" s="27"/>
      <c r="AF516" s="27"/>
      <c r="AG516" s="27"/>
      <c r="AH516" s="27"/>
      <c r="AI516" s="27"/>
      <c r="AJ516" s="27"/>
      <c r="AK516" s="27"/>
      <c r="AL516" s="27"/>
      <c r="AM516" s="27"/>
      <c r="AN516" s="27"/>
      <c r="AO516" s="27"/>
      <c r="AP516" s="27"/>
      <c r="AQ516" s="27"/>
      <c r="AR516" s="27"/>
      <c r="AS516" s="27"/>
      <c r="AT516" s="27"/>
      <c r="AU516" s="27"/>
      <c r="AV516" s="27"/>
      <c r="AW516" s="27"/>
      <c r="AX516" s="27"/>
      <c r="AY516" s="27"/>
      <c r="AZ516" s="27"/>
      <c r="BA516" s="27"/>
      <c r="BB516" s="27"/>
      <c r="BC516" s="27"/>
      <c r="BD516" s="27"/>
      <c r="BE516" s="27"/>
      <c r="BF516" s="27"/>
      <c r="BG516" s="27"/>
      <c r="BH516" s="27"/>
      <c r="BI516" s="27"/>
      <c r="BJ516" s="27"/>
      <c r="BK516" s="27"/>
      <c r="BL516" s="27"/>
      <c r="BM516" s="27"/>
    </row>
    <row r="517" spans="1:65" x14ac:dyDescent="0.25">
      <c r="A517" s="49"/>
      <c r="K517" s="48"/>
      <c r="L517" s="48"/>
      <c r="M517" s="48"/>
      <c r="N517" s="48"/>
      <c r="Q517" s="48"/>
      <c r="R517" s="48"/>
      <c r="S517" s="48"/>
      <c r="T517" s="48"/>
      <c r="U517" s="27"/>
      <c r="V517" s="27"/>
      <c r="W517" s="27"/>
      <c r="X517" s="27"/>
      <c r="Y517" s="27"/>
      <c r="Z517" s="27"/>
      <c r="AA517" s="27"/>
      <c r="AB517" s="27"/>
      <c r="AC517" s="27"/>
      <c r="AD517" s="27"/>
      <c r="AE517" s="27"/>
      <c r="AF517" s="27"/>
      <c r="AG517" s="27"/>
      <c r="AH517" s="27"/>
      <c r="AI517" s="27"/>
      <c r="AJ517" s="27"/>
      <c r="AK517" s="27"/>
      <c r="AL517" s="27"/>
      <c r="AM517" s="27"/>
      <c r="AN517" s="27"/>
      <c r="AO517" s="27"/>
      <c r="AP517" s="27"/>
      <c r="AQ517" s="27"/>
      <c r="AR517" s="27"/>
      <c r="AS517" s="27"/>
      <c r="AT517" s="27"/>
      <c r="AU517" s="27"/>
      <c r="AV517" s="27"/>
      <c r="AW517" s="27"/>
      <c r="AX517" s="27"/>
      <c r="AY517" s="27"/>
      <c r="AZ517" s="27"/>
      <c r="BA517" s="27"/>
      <c r="BB517" s="27"/>
      <c r="BC517" s="27"/>
      <c r="BD517" s="27"/>
      <c r="BE517" s="27"/>
      <c r="BF517" s="27"/>
      <c r="BG517" s="27"/>
      <c r="BH517" s="27"/>
      <c r="BI517" s="27"/>
      <c r="BJ517" s="27"/>
      <c r="BK517" s="27"/>
      <c r="BL517" s="27"/>
      <c r="BM517" s="27"/>
    </row>
    <row r="518" spans="1:65" x14ac:dyDescent="0.25">
      <c r="A518" s="49"/>
      <c r="K518" s="48"/>
      <c r="L518" s="48"/>
      <c r="M518" s="48"/>
      <c r="N518" s="48"/>
      <c r="Q518" s="48"/>
      <c r="R518" s="48"/>
      <c r="S518" s="48"/>
      <c r="T518" s="48"/>
      <c r="U518" s="27"/>
      <c r="V518" s="27"/>
      <c r="W518" s="27"/>
      <c r="X518" s="27"/>
      <c r="Y518" s="27"/>
      <c r="Z518" s="27"/>
      <c r="AA518" s="27"/>
      <c r="AB518" s="27"/>
      <c r="AC518" s="27"/>
      <c r="AD518" s="27"/>
      <c r="AE518" s="27"/>
      <c r="AF518" s="27"/>
      <c r="AG518" s="27"/>
      <c r="AH518" s="27"/>
      <c r="AI518" s="27"/>
      <c r="AJ518" s="27"/>
      <c r="AK518" s="27"/>
      <c r="AL518" s="27"/>
      <c r="AM518" s="27"/>
      <c r="AN518" s="27"/>
      <c r="AO518" s="27"/>
      <c r="AP518" s="27"/>
      <c r="AQ518" s="27"/>
      <c r="AR518" s="27"/>
      <c r="AS518" s="27"/>
      <c r="AT518" s="27"/>
      <c r="AU518" s="27"/>
      <c r="AV518" s="27"/>
      <c r="AW518" s="27"/>
      <c r="AX518" s="27"/>
      <c r="AY518" s="27"/>
      <c r="AZ518" s="27"/>
      <c r="BA518" s="27"/>
      <c r="BB518" s="27"/>
      <c r="BC518" s="27"/>
      <c r="BD518" s="27"/>
      <c r="BE518" s="27"/>
      <c r="BF518" s="27"/>
      <c r="BG518" s="27"/>
      <c r="BH518" s="27"/>
      <c r="BI518" s="27"/>
      <c r="BJ518" s="27"/>
      <c r="BK518" s="27"/>
      <c r="BL518" s="27"/>
      <c r="BM518" s="27"/>
    </row>
    <row r="519" spans="1:65" x14ac:dyDescent="0.25">
      <c r="A519" s="49"/>
      <c r="Q519" s="48"/>
      <c r="R519" s="48"/>
      <c r="S519" s="48"/>
      <c r="T519" s="48"/>
      <c r="U519" s="27"/>
      <c r="V519" s="27"/>
      <c r="W519" s="27"/>
      <c r="X519" s="27"/>
      <c r="Y519" s="27"/>
      <c r="Z519" s="27"/>
      <c r="AA519" s="27"/>
      <c r="AB519" s="27"/>
      <c r="AC519" s="27"/>
      <c r="AD519" s="27"/>
      <c r="AE519" s="27"/>
      <c r="AF519" s="27"/>
      <c r="AG519" s="27"/>
      <c r="AH519" s="27"/>
      <c r="AI519" s="27"/>
      <c r="AJ519" s="27"/>
      <c r="AK519" s="27"/>
      <c r="AL519" s="27"/>
      <c r="AM519" s="27"/>
      <c r="AN519" s="27"/>
      <c r="AO519" s="27"/>
      <c r="AP519" s="27"/>
      <c r="AQ519" s="27"/>
      <c r="AR519" s="27"/>
      <c r="AS519" s="27"/>
      <c r="AT519" s="27"/>
      <c r="AU519" s="27"/>
      <c r="AV519" s="27"/>
      <c r="AW519" s="27"/>
      <c r="AX519" s="27"/>
      <c r="AY519" s="27"/>
      <c r="AZ519" s="27"/>
      <c r="BA519" s="27"/>
      <c r="BB519" s="27"/>
      <c r="BC519" s="27"/>
      <c r="BD519" s="27"/>
      <c r="BE519" s="27"/>
      <c r="BF519" s="27"/>
      <c r="BG519" s="27"/>
      <c r="BH519" s="27"/>
      <c r="BI519" s="27"/>
      <c r="BJ519" s="27"/>
      <c r="BK519" s="27"/>
      <c r="BL519" s="27"/>
      <c r="BM519" s="27"/>
    </row>
    <row r="520" spans="1:65" x14ac:dyDescent="0.25">
      <c r="A520" s="49"/>
      <c r="Q520" s="48"/>
      <c r="R520" s="48"/>
      <c r="S520" s="48"/>
      <c r="T520" s="48"/>
      <c r="U520" s="27"/>
      <c r="V520" s="27"/>
      <c r="W520" s="27"/>
      <c r="X520" s="27"/>
      <c r="Y520" s="27"/>
      <c r="Z520" s="27"/>
      <c r="AA520" s="27"/>
      <c r="AB520" s="27"/>
      <c r="AC520" s="27"/>
      <c r="AD520" s="27"/>
      <c r="AE520" s="27"/>
      <c r="AF520" s="27"/>
      <c r="AG520" s="27"/>
      <c r="AH520" s="27"/>
      <c r="AI520" s="27"/>
      <c r="AJ520" s="27"/>
      <c r="AK520" s="27"/>
      <c r="AL520" s="27"/>
      <c r="AM520" s="27"/>
      <c r="AN520" s="27"/>
      <c r="AO520" s="27"/>
      <c r="AP520" s="27"/>
      <c r="AQ520" s="27"/>
      <c r="AR520" s="27"/>
      <c r="AS520" s="27"/>
      <c r="AT520" s="27"/>
      <c r="AU520" s="27"/>
      <c r="AV520" s="27"/>
      <c r="AW520" s="27"/>
      <c r="AX520" s="27"/>
      <c r="AY520" s="27"/>
      <c r="AZ520" s="27"/>
      <c r="BA520" s="27"/>
      <c r="BB520" s="27"/>
      <c r="BC520" s="27"/>
      <c r="BD520" s="27"/>
      <c r="BE520" s="27"/>
      <c r="BF520" s="27"/>
      <c r="BG520" s="27"/>
      <c r="BH520" s="27"/>
      <c r="BI520" s="27"/>
      <c r="BJ520" s="27"/>
      <c r="BK520" s="27"/>
      <c r="BL520" s="27"/>
      <c r="BM520" s="27"/>
    </row>
    <row r="521" spans="1:65" x14ac:dyDescent="0.25">
      <c r="A521" s="49"/>
      <c r="T521" s="27"/>
      <c r="U521" s="27"/>
      <c r="V521" s="27"/>
      <c r="W521" s="27"/>
      <c r="X521" s="27"/>
      <c r="Y521" s="27"/>
      <c r="Z521" s="27"/>
      <c r="AA521" s="27"/>
      <c r="AB521" s="27"/>
      <c r="AC521" s="27"/>
      <c r="AD521" s="27"/>
      <c r="AE521" s="27"/>
      <c r="AF521" s="27"/>
      <c r="AG521" s="27"/>
      <c r="AH521" s="27"/>
      <c r="AI521" s="27"/>
      <c r="AJ521" s="27"/>
      <c r="AK521" s="27"/>
      <c r="AL521" s="27"/>
      <c r="AM521" s="27"/>
      <c r="AN521" s="27"/>
      <c r="AO521" s="27"/>
      <c r="AP521" s="27"/>
      <c r="AQ521" s="27"/>
      <c r="AR521" s="27"/>
      <c r="AS521" s="27"/>
      <c r="AT521" s="27"/>
      <c r="AU521" s="27"/>
      <c r="AV521" s="27"/>
      <c r="AW521" s="27"/>
      <c r="AX521" s="27"/>
      <c r="AY521" s="27"/>
      <c r="AZ521" s="27"/>
      <c r="BA521" s="27"/>
      <c r="BB521" s="27"/>
      <c r="BC521" s="27"/>
      <c r="BD521" s="27"/>
      <c r="BE521" s="27"/>
      <c r="BF521" s="27"/>
      <c r="BG521" s="27"/>
      <c r="BH521" s="27"/>
      <c r="BI521" s="27"/>
      <c r="BJ521" s="27"/>
      <c r="BK521" s="27"/>
      <c r="BL521" s="27"/>
      <c r="BM521" s="27"/>
    </row>
    <row r="522" spans="1:65" x14ac:dyDescent="0.25">
      <c r="A522" s="49"/>
      <c r="T522" s="27"/>
      <c r="U522" s="27"/>
      <c r="V522" s="27"/>
      <c r="W522" s="27"/>
      <c r="X522" s="27"/>
      <c r="Y522" s="27"/>
      <c r="Z522" s="27"/>
      <c r="AA522" s="27"/>
      <c r="AB522" s="27"/>
      <c r="AC522" s="27"/>
      <c r="AD522" s="27"/>
      <c r="AE522" s="27"/>
      <c r="AF522" s="27"/>
      <c r="AG522" s="27"/>
      <c r="AH522" s="27"/>
      <c r="AI522" s="27"/>
      <c r="AJ522" s="27"/>
      <c r="AK522" s="27"/>
      <c r="AL522" s="27"/>
      <c r="AM522" s="27"/>
      <c r="AN522" s="27"/>
      <c r="AO522" s="27"/>
      <c r="AP522" s="27"/>
      <c r="AQ522" s="27"/>
      <c r="AR522" s="27"/>
      <c r="AS522" s="27"/>
      <c r="AT522" s="27"/>
      <c r="AU522" s="27"/>
      <c r="AV522" s="27"/>
      <c r="AW522" s="27"/>
      <c r="AX522" s="27"/>
      <c r="AY522" s="27"/>
      <c r="AZ522" s="27"/>
      <c r="BA522" s="27"/>
      <c r="BB522" s="27"/>
      <c r="BC522" s="27"/>
      <c r="BD522" s="27"/>
      <c r="BE522" s="27"/>
      <c r="BF522" s="27"/>
      <c r="BG522" s="27"/>
      <c r="BH522" s="27"/>
      <c r="BI522" s="27"/>
      <c r="BJ522" s="27"/>
      <c r="BK522" s="27"/>
      <c r="BL522" s="27"/>
      <c r="BM522" s="27"/>
    </row>
    <row r="523" spans="1:65" x14ac:dyDescent="0.25">
      <c r="A523" s="49"/>
      <c r="T523" s="27"/>
      <c r="U523" s="27"/>
      <c r="V523" s="27"/>
      <c r="W523" s="27"/>
      <c r="X523" s="27"/>
      <c r="Y523" s="27"/>
      <c r="Z523" s="27"/>
      <c r="AA523" s="27"/>
      <c r="AB523" s="27"/>
      <c r="AC523" s="27"/>
      <c r="AD523" s="27"/>
      <c r="AE523" s="27"/>
      <c r="AF523" s="27"/>
      <c r="AG523" s="27"/>
      <c r="AH523" s="27"/>
      <c r="AI523" s="27"/>
      <c r="AJ523" s="27"/>
      <c r="AK523" s="27"/>
      <c r="AL523" s="27"/>
      <c r="AM523" s="27"/>
      <c r="AN523" s="27"/>
      <c r="AO523" s="27"/>
      <c r="AP523" s="27"/>
      <c r="AQ523" s="27"/>
      <c r="AR523" s="27"/>
      <c r="AS523" s="27"/>
      <c r="AT523" s="27"/>
      <c r="AU523" s="27"/>
      <c r="AV523" s="27"/>
      <c r="AW523" s="27"/>
      <c r="AX523" s="27"/>
      <c r="AY523" s="27"/>
      <c r="AZ523" s="27"/>
      <c r="BA523" s="27"/>
      <c r="BB523" s="27"/>
      <c r="BC523" s="27"/>
      <c r="BD523" s="27"/>
      <c r="BE523" s="27"/>
      <c r="BF523" s="27"/>
      <c r="BG523" s="27"/>
      <c r="BH523" s="27"/>
      <c r="BI523" s="27"/>
      <c r="BJ523" s="27"/>
      <c r="BK523" s="27"/>
      <c r="BL523" s="27"/>
      <c r="BM523" s="27"/>
    </row>
    <row r="524" spans="1:65" x14ac:dyDescent="0.25">
      <c r="A524" s="49"/>
      <c r="T524" s="27"/>
      <c r="U524" s="27"/>
      <c r="V524" s="27"/>
      <c r="W524" s="27"/>
      <c r="X524" s="27"/>
      <c r="Y524" s="27"/>
      <c r="Z524" s="27"/>
      <c r="AA524" s="27"/>
      <c r="AB524" s="27"/>
      <c r="AC524" s="27"/>
      <c r="AD524" s="27"/>
      <c r="AE524" s="27"/>
      <c r="AF524" s="27"/>
      <c r="AG524" s="27"/>
      <c r="AH524" s="27"/>
      <c r="AI524" s="27"/>
      <c r="AJ524" s="27"/>
      <c r="AK524" s="27"/>
      <c r="AL524" s="27"/>
      <c r="AM524" s="27"/>
      <c r="AN524" s="27"/>
      <c r="AO524" s="27"/>
      <c r="AP524" s="27"/>
      <c r="AQ524" s="27"/>
      <c r="AR524" s="27"/>
      <c r="AS524" s="27"/>
      <c r="AT524" s="27"/>
      <c r="AU524" s="27"/>
      <c r="AV524" s="27"/>
      <c r="AW524" s="27"/>
      <c r="AX524" s="27"/>
      <c r="AY524" s="27"/>
      <c r="AZ524" s="27"/>
      <c r="BA524" s="27"/>
      <c r="BB524" s="27"/>
      <c r="BC524" s="27"/>
      <c r="BD524" s="27"/>
      <c r="BE524" s="27"/>
      <c r="BF524" s="27"/>
      <c r="BG524" s="27"/>
      <c r="BH524" s="27"/>
      <c r="BI524" s="27"/>
      <c r="BJ524" s="27"/>
      <c r="BK524" s="27"/>
      <c r="BL524" s="27"/>
      <c r="BM524" s="27"/>
    </row>
    <row r="525" spans="1:65" x14ac:dyDescent="0.25">
      <c r="A525" s="49"/>
      <c r="T525" s="27"/>
      <c r="U525" s="27"/>
      <c r="V525" s="27"/>
      <c r="W525" s="27"/>
      <c r="X525" s="27"/>
      <c r="Y525" s="27"/>
      <c r="Z525" s="27"/>
      <c r="AA525" s="27"/>
      <c r="AB525" s="27"/>
      <c r="AC525" s="27"/>
      <c r="AD525" s="27"/>
      <c r="AE525" s="27"/>
      <c r="AF525" s="27"/>
      <c r="AG525" s="27"/>
      <c r="AH525" s="27"/>
      <c r="AI525" s="27"/>
      <c r="AJ525" s="27"/>
      <c r="AK525" s="27"/>
      <c r="AL525" s="27"/>
      <c r="AM525" s="27"/>
      <c r="AN525" s="27"/>
      <c r="AO525" s="27"/>
      <c r="AP525" s="27"/>
      <c r="AQ525" s="27"/>
      <c r="AR525" s="27"/>
      <c r="AS525" s="27"/>
      <c r="AT525" s="27"/>
      <c r="AU525" s="27"/>
      <c r="AV525" s="27"/>
      <c r="AW525" s="27"/>
      <c r="AX525" s="27"/>
      <c r="AY525" s="27"/>
      <c r="AZ525" s="27"/>
      <c r="BA525" s="27"/>
      <c r="BB525" s="27"/>
      <c r="BC525" s="27"/>
      <c r="BD525" s="27"/>
      <c r="BE525" s="27"/>
      <c r="BF525" s="27"/>
      <c r="BG525" s="27"/>
      <c r="BH525" s="27"/>
      <c r="BI525" s="27"/>
      <c r="BJ525" s="27"/>
      <c r="BK525" s="27"/>
      <c r="BL525" s="27"/>
      <c r="BM525" s="27"/>
    </row>
    <row r="526" spans="1:65" x14ac:dyDescent="0.25">
      <c r="A526" s="49"/>
      <c r="T526" s="27"/>
      <c r="U526" s="27"/>
      <c r="V526" s="27"/>
      <c r="W526" s="27"/>
      <c r="X526" s="27"/>
      <c r="Y526" s="27"/>
      <c r="Z526" s="27"/>
      <c r="AA526" s="27"/>
      <c r="AB526" s="27"/>
      <c r="AC526" s="27"/>
      <c r="AD526" s="27"/>
      <c r="AE526" s="27"/>
      <c r="AF526" s="27"/>
      <c r="AG526" s="27"/>
      <c r="AH526" s="27"/>
      <c r="AI526" s="27"/>
      <c r="AJ526" s="27"/>
      <c r="AK526" s="27"/>
      <c r="AL526" s="27"/>
      <c r="AM526" s="27"/>
      <c r="AN526" s="27"/>
      <c r="AO526" s="27"/>
      <c r="AP526" s="27"/>
      <c r="AQ526" s="27"/>
      <c r="AR526" s="27"/>
      <c r="AS526" s="27"/>
      <c r="AT526" s="27"/>
      <c r="AU526" s="27"/>
      <c r="AV526" s="27"/>
      <c r="AW526" s="27"/>
      <c r="AX526" s="27"/>
      <c r="AY526" s="27"/>
      <c r="AZ526" s="27"/>
      <c r="BA526" s="27"/>
      <c r="BB526" s="27"/>
      <c r="BC526" s="27"/>
      <c r="BD526" s="27"/>
      <c r="BE526" s="27"/>
      <c r="BF526" s="27"/>
      <c r="BG526" s="27"/>
      <c r="BH526" s="27"/>
      <c r="BI526" s="27"/>
      <c r="BJ526" s="27"/>
      <c r="BK526" s="27"/>
      <c r="BL526" s="27"/>
      <c r="BM526" s="27"/>
    </row>
    <row r="527" spans="1:65" x14ac:dyDescent="0.25">
      <c r="A527" s="49"/>
      <c r="T527" s="27"/>
      <c r="U527" s="27"/>
      <c r="V527" s="27"/>
      <c r="W527" s="27"/>
      <c r="X527" s="27"/>
      <c r="Y527" s="27"/>
      <c r="Z527" s="27"/>
      <c r="AA527" s="27"/>
      <c r="AB527" s="27"/>
      <c r="AC527" s="27"/>
      <c r="AD527" s="27"/>
      <c r="AE527" s="27"/>
      <c r="AF527" s="27"/>
      <c r="AG527" s="27"/>
      <c r="AH527" s="27"/>
      <c r="AI527" s="27"/>
      <c r="AJ527" s="27"/>
      <c r="AK527" s="27"/>
      <c r="AL527" s="27"/>
      <c r="AM527" s="27"/>
      <c r="AN527" s="27"/>
      <c r="AO527" s="27"/>
      <c r="AP527" s="27"/>
      <c r="AQ527" s="27"/>
      <c r="AR527" s="27"/>
      <c r="AS527" s="27"/>
      <c r="AT527" s="27"/>
      <c r="AU527" s="27"/>
      <c r="AV527" s="27"/>
      <c r="AW527" s="27"/>
      <c r="AX527" s="27"/>
      <c r="AY527" s="27"/>
      <c r="AZ527" s="27"/>
      <c r="BA527" s="27"/>
      <c r="BB527" s="27"/>
      <c r="BC527" s="27"/>
      <c r="BD527" s="27"/>
      <c r="BE527" s="27"/>
      <c r="BF527" s="27"/>
      <c r="BG527" s="27"/>
      <c r="BH527" s="27"/>
      <c r="BI527" s="27"/>
      <c r="BJ527" s="27"/>
      <c r="BK527" s="27"/>
      <c r="BL527" s="27"/>
      <c r="BM527" s="27"/>
    </row>
    <row r="528" spans="1:65" x14ac:dyDescent="0.25">
      <c r="A528" s="49"/>
      <c r="T528" s="27"/>
      <c r="U528" s="27"/>
      <c r="V528" s="27"/>
      <c r="W528" s="27"/>
      <c r="X528" s="27"/>
      <c r="Y528" s="27"/>
      <c r="Z528" s="27"/>
      <c r="AA528" s="27"/>
      <c r="AB528" s="27"/>
      <c r="AC528" s="27"/>
      <c r="AD528" s="27"/>
      <c r="AE528" s="27"/>
      <c r="AF528" s="27"/>
      <c r="AG528" s="27"/>
      <c r="AH528" s="27"/>
      <c r="AI528" s="27"/>
      <c r="AJ528" s="27"/>
      <c r="AK528" s="27"/>
      <c r="AL528" s="27"/>
      <c r="AM528" s="27"/>
      <c r="AN528" s="27"/>
      <c r="AO528" s="27"/>
      <c r="AP528" s="27"/>
      <c r="AQ528" s="27"/>
      <c r="AR528" s="27"/>
      <c r="AS528" s="27"/>
      <c r="AT528" s="27"/>
      <c r="AU528" s="27"/>
      <c r="AV528" s="27"/>
      <c r="AW528" s="27"/>
      <c r="AX528" s="27"/>
      <c r="AY528" s="27"/>
      <c r="AZ528" s="27"/>
      <c r="BA528" s="27"/>
      <c r="BB528" s="27"/>
      <c r="BC528" s="27"/>
      <c r="BD528" s="27"/>
      <c r="BE528" s="27"/>
      <c r="BF528" s="27"/>
      <c r="BG528" s="27"/>
      <c r="BH528" s="27"/>
      <c r="BI528" s="27"/>
      <c r="BJ528" s="27"/>
      <c r="BK528" s="27"/>
      <c r="BL528" s="27"/>
      <c r="BM528" s="27"/>
    </row>
  </sheetData>
  <sortState xmlns:xlrd2="http://schemas.microsoft.com/office/spreadsheetml/2017/richdata2" ref="A56:CN482">
    <sortCondition ref="B56:B482"/>
  </sortState>
  <mergeCells count="5">
    <mergeCell ref="E13:J13"/>
    <mergeCell ref="K13:P13"/>
    <mergeCell ref="Q13:V13"/>
    <mergeCell ref="B483:V487"/>
    <mergeCell ref="T8:V8"/>
  </mergeCells>
  <printOptions horizontalCentered="1" verticalCentered="1"/>
  <pageMargins left="0.70866141732283472" right="0.70866141732283472" top="0.74803149606299213" bottom="0.74803149606299213" header="0.31496062992125984" footer="0.31496062992125984"/>
  <pageSetup paperSize="9" scale="55" fitToHeight="0" orientation="landscape" r:id="rId1"/>
  <headerFooter>
    <oddHeader>&amp;L&amp;"-,Bold"&amp;16&amp;K04+000Gedik Yatırım</oddHeader>
    <oddFooter>&amp;L&amp;"IBM Plex Sans,Regular"&amp;10Kaynak: Rasyonet&amp;R&amp;"IBM Plex Sans,Regular"&amp;10&amp;P</oddFooter>
  </headerFooter>
  <colBreaks count="1" manualBreakCount="1">
    <brk id="19" max="1048575" man="1"/>
  </colBreaks>
  <ignoredErrors>
    <ignoredError sqref="M14"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8AC54-3FDD-47AD-9091-21C639951C47}">
  <sheetPr>
    <pageSetUpPr fitToPage="1"/>
  </sheetPr>
  <dimension ref="A1:AA57"/>
  <sheetViews>
    <sheetView showGridLines="0" tabSelected="1" topLeftCell="C4" workbookViewId="0">
      <selection activeCell="C4" sqref="C4"/>
    </sheetView>
  </sheetViews>
  <sheetFormatPr defaultColWidth="8.85546875" defaultRowHeight="15" x14ac:dyDescent="0.25"/>
  <cols>
    <col min="1" max="3" width="8.85546875" style="11"/>
    <col min="4" max="4" width="18.140625" style="11" bestFit="1" customWidth="1"/>
    <col min="5" max="5" width="8.85546875" style="16" customWidth="1"/>
    <col min="6" max="10" width="8.85546875" style="16"/>
    <col min="11" max="11" width="8.85546875" style="16" customWidth="1"/>
    <col min="12" max="14" width="8.85546875" style="16"/>
    <col min="15" max="15" width="8.85546875" style="11"/>
    <col min="16" max="16" width="12" style="11" hidden="1" customWidth="1"/>
    <col min="17" max="17" width="6" style="11" hidden="1" customWidth="1"/>
    <col min="18" max="28" width="0" style="11" hidden="1" customWidth="1"/>
    <col min="29" max="16384" width="8.85546875" style="11"/>
  </cols>
  <sheetData>
    <row r="1" spans="1:27" ht="29.45" hidden="1" customHeight="1" x14ac:dyDescent="0.25">
      <c r="G1" s="17" t="s">
        <v>20</v>
      </c>
      <c r="H1" s="18">
        <f t="shared" ref="H1:L2" si="0">+H10</f>
        <v>8448.6319999999978</v>
      </c>
      <c r="I1" s="18">
        <f t="shared" si="0"/>
        <v>6715.0380000000005</v>
      </c>
      <c r="J1" s="18">
        <f t="shared" si="0"/>
        <v>7754.3060000000005</v>
      </c>
      <c r="K1" s="18">
        <f t="shared" si="0"/>
        <v>4853.0199999999977</v>
      </c>
      <c r="L1" s="18">
        <f t="shared" si="0"/>
        <v>4148.9910000000018</v>
      </c>
      <c r="M1" s="18">
        <f>VLOOKUP($D$5,BIST_TUM_SONUCLAR!$B:$BK,49,FALSE)</f>
        <v>7754.3060000000005</v>
      </c>
      <c r="N1" s="18">
        <f>VLOOKUP($D$5,BIST_TUM_SONUCLAR!$B:$BK,48,FALSE)</f>
        <v>6715.0380000000005</v>
      </c>
      <c r="O1" s="12">
        <f>VLOOKUP($D$5,BIST_TUM_SONUCLAR!$B:$BK,47,FALSE)</f>
        <v>8448.6319999999978</v>
      </c>
      <c r="Q1" s="13"/>
    </row>
    <row r="2" spans="1:27" ht="24.6" hidden="1" customHeight="1" x14ac:dyDescent="0.25">
      <c r="G2" s="19" t="s">
        <v>33</v>
      </c>
      <c r="H2" s="18">
        <f t="shared" si="0"/>
        <v>6726.82</v>
      </c>
      <c r="I2" s="18">
        <f t="shared" si="0"/>
        <v>5352.7669999999998</v>
      </c>
      <c r="J2" s="18">
        <f t="shared" si="0"/>
        <v>8291.771999999999</v>
      </c>
      <c r="K2" s="18">
        <f t="shared" si="0"/>
        <v>3816.19</v>
      </c>
      <c r="L2" s="18">
        <f t="shared" si="0"/>
        <v>3704.2020000000002</v>
      </c>
      <c r="M2" s="18">
        <f>VLOOKUP($D$5,BIST_TUM_SONUCLAR!$B:$BK,56,FALSE)</f>
        <v>8291.771999999999</v>
      </c>
      <c r="N2" s="18">
        <f>VLOOKUP($D$5,BIST_TUM_SONUCLAR!$B:$BK,55,FALSE)</f>
        <v>5352.7669999999998</v>
      </c>
      <c r="O2" s="12">
        <f>VLOOKUP($D$5,BIST_TUM_SONUCLAR!$B:$BK,54,FALSE)</f>
        <v>6726.82</v>
      </c>
    </row>
    <row r="3" spans="1:27" hidden="1" x14ac:dyDescent="0.25">
      <c r="A3" s="14"/>
      <c r="E3" s="15"/>
      <c r="F3" s="15"/>
      <c r="G3" s="15"/>
      <c r="H3" s="15" t="s">
        <v>75</v>
      </c>
      <c r="I3" s="15" t="s">
        <v>74</v>
      </c>
      <c r="J3" s="15" t="s">
        <v>65</v>
      </c>
      <c r="K3" s="15" t="s">
        <v>62</v>
      </c>
      <c r="L3" s="15" t="s">
        <v>51</v>
      </c>
      <c r="M3" s="15"/>
      <c r="N3" s="15"/>
    </row>
    <row r="4" spans="1:27" x14ac:dyDescent="0.25">
      <c r="E4" s="15"/>
      <c r="F4" s="15"/>
      <c r="G4" s="15"/>
      <c r="H4" s="15"/>
      <c r="I4" s="15"/>
      <c r="J4" s="54"/>
      <c r="K4" s="54"/>
      <c r="L4" s="55"/>
      <c r="M4" s="54"/>
      <c r="N4" s="54"/>
    </row>
    <row r="5" spans="1:27" ht="22.5" x14ac:dyDescent="0.4">
      <c r="D5" s="102" t="s">
        <v>131</v>
      </c>
      <c r="E5" s="20"/>
      <c r="F5" s="20"/>
      <c r="G5" s="20"/>
      <c r="H5" s="20"/>
      <c r="I5" s="20"/>
      <c r="J5" s="56" t="s">
        <v>11</v>
      </c>
      <c r="K5" s="57">
        <f>VLOOKUP($D$5,BIST_TUM_SONUCLAR!$B:$CK,26,FALSE)</f>
        <v>338628.15</v>
      </c>
      <c r="L5" s="21"/>
      <c r="M5" s="56" t="s">
        <v>12</v>
      </c>
      <c r="N5" s="58">
        <f>IF(E16="","",K5+E16)</f>
        <v>373388.49300000002</v>
      </c>
    </row>
    <row r="6" spans="1:27" s="16" customFormat="1" ht="12" x14ac:dyDescent="0.2">
      <c r="D6" s="103" t="s">
        <v>13</v>
      </c>
      <c r="E6" s="104" t="s">
        <v>73</v>
      </c>
      <c r="F6" s="104" t="s">
        <v>45</v>
      </c>
      <c r="G6" s="104" t="s">
        <v>14</v>
      </c>
      <c r="H6" s="104" t="s">
        <v>72</v>
      </c>
      <c r="I6" s="104" t="s">
        <v>71</v>
      </c>
      <c r="J6" s="104" t="s">
        <v>64</v>
      </c>
      <c r="K6" s="104" t="s">
        <v>59</v>
      </c>
      <c r="L6" s="104" t="s">
        <v>44</v>
      </c>
      <c r="M6" s="104" t="s">
        <v>15</v>
      </c>
      <c r="N6" s="105" t="s">
        <v>16</v>
      </c>
      <c r="P6" s="24"/>
    </row>
    <row r="7" spans="1:27" s="16" customFormat="1" ht="12.75" thickBot="1" x14ac:dyDescent="0.25">
      <c r="D7" s="106" t="s">
        <v>17</v>
      </c>
      <c r="E7" s="107">
        <f>VLOOKUP($D$5,BIST_TUM_SONUCLAR!$B:$BS,27,FALSE)</f>
        <v>139855.353</v>
      </c>
      <c r="F7" s="107">
        <f>VLOOKUP($D$5,BIST_TUM_SONUCLAR!$B:$BK,28,FALSE)</f>
        <v>60730.086000000003</v>
      </c>
      <c r="G7" s="108">
        <f>IFERROR(IF(E7*F7&lt;0,"-",(E7/F7-1)*SIGN(F7)),"-")</f>
        <v>1.3029006249060804</v>
      </c>
      <c r="H7" s="109">
        <f>VLOOKUP($D$5,BIST_TUM_SONUCLAR!$B:$BK,5,FALSE)</f>
        <v>73553.028000000006</v>
      </c>
      <c r="I7" s="109">
        <f>VLOOKUP($D$5,BIST_TUM_SONUCLAR!$B:$BK,6,FALSE)</f>
        <v>66302.324999999997</v>
      </c>
      <c r="J7" s="109">
        <f>VLOOKUP($D$5,BIST_TUM_SONUCLAR!$B:$AD,29,FALSE)</f>
        <v>60939.424999999988</v>
      </c>
      <c r="K7" s="109">
        <f>VLOOKUP($D$5,BIST_TUM_SONUCLAR!$B:$AE,30,FALSE)</f>
        <v>50127.391000000003</v>
      </c>
      <c r="L7" s="109">
        <f>VLOOKUP($D$5,BIST_TUM_SONUCLAR!$B:$BK,7,FALSE)</f>
        <v>32853.661</v>
      </c>
      <c r="M7" s="108">
        <f>IFERROR(IF(H7*I7&lt;0,"-",(H7/I7-1)*SIGN(I7)),"-")</f>
        <v>0.10935820123954954</v>
      </c>
      <c r="N7" s="110">
        <f>IFERROR(IF(H7*L7&lt;0,"-",(H7/L7-1)*SIGN(L7)),"-")</f>
        <v>1.2388076628659439</v>
      </c>
      <c r="P7" s="25" t="s">
        <v>60</v>
      </c>
      <c r="R7" s="16" t="b">
        <f>E7='[1]HISSE_DETAY (rasyonet formül)'!E7</f>
        <v>0</v>
      </c>
      <c r="S7" s="16" t="b">
        <f>F7='[1]HISSE_DETAY (rasyonet formül)'!F7</f>
        <v>0</v>
      </c>
      <c r="T7" s="16" t="b">
        <f>G7='[1]HISSE_DETAY (rasyonet formül)'!G7</f>
        <v>0</v>
      </c>
      <c r="U7" s="16" t="b">
        <f>H7='[1]HISSE_DETAY (rasyonet formül)'!H7</f>
        <v>0</v>
      </c>
      <c r="V7" s="16" t="b">
        <f>I7='[1]HISSE_DETAY (rasyonet formül)'!I7</f>
        <v>0</v>
      </c>
      <c r="W7" s="16" t="b">
        <f>J7='[1]HISSE_DETAY (rasyonet formül)'!J7</f>
        <v>0</v>
      </c>
      <c r="X7" s="16" t="b">
        <f>K7='[1]HISSE_DETAY (rasyonet formül)'!K7</f>
        <v>0</v>
      </c>
      <c r="Y7" s="16" t="b">
        <f>L7='[1]HISSE_DETAY (rasyonet formül)'!L7</f>
        <v>0</v>
      </c>
      <c r="Z7" s="16" t="b">
        <f>M7='[1]HISSE_DETAY (rasyonet formül)'!M7</f>
        <v>0</v>
      </c>
      <c r="AA7" s="16" t="b">
        <f>N7='[1]HISSE_DETAY (rasyonet formül)'!N7</f>
        <v>0</v>
      </c>
    </row>
    <row r="8" spans="1:27" s="16" customFormat="1" ht="12" x14ac:dyDescent="0.2">
      <c r="D8" s="59" t="s">
        <v>18</v>
      </c>
      <c r="E8" s="60">
        <f>VLOOKUP($D$5,BIST_TUM_SONUCLAR!$B:$BK,31,FALSE)</f>
        <v>19945.13</v>
      </c>
      <c r="F8" s="60">
        <f>VLOOKUP($D$5,BIST_TUM_SONUCLAR!$B:$BK,32,FALSE)</f>
        <v>8872.4060000000009</v>
      </c>
      <c r="G8" s="1">
        <f>IFERROR(IF(E8*F8&lt;0,"-",(E8/F8-1)*SIGN(F8)),"-")</f>
        <v>1.247995639514242</v>
      </c>
      <c r="H8" s="61">
        <f>VLOOKUP($D$5,BIST_TUM_SONUCLAR!$B:$BK,33,FALSE)</f>
        <v>11454.727000000001</v>
      </c>
      <c r="I8" s="61">
        <f>VLOOKUP($D$5,BIST_TUM_SONUCLAR!$B:$BK,34,FALSE)</f>
        <v>8490.4030000000002</v>
      </c>
      <c r="J8" s="61">
        <f>VLOOKUP($D$5,BIST_TUM_SONUCLAR!$B:$BK,35,FALSE)</f>
        <v>9381.739999999998</v>
      </c>
      <c r="K8" s="61">
        <f>VLOOKUP($D$5,BIST_TUM_SONUCLAR!$B:$BK,36,FALSE)</f>
        <v>5687.098</v>
      </c>
      <c r="L8" s="61">
        <f>VLOOKUP($D$5,BIST_TUM_SONUCLAR!$B:$BK,37,FALSE)</f>
        <v>5153.2920000000004</v>
      </c>
      <c r="M8" s="1">
        <f>IFERROR(IF(H8*I8&lt;0,"-",(H8/I8-1)*SIGN(I8)),"-")</f>
        <v>0.34913819756258935</v>
      </c>
      <c r="N8" s="62">
        <f>IFERROR(IF(H8*L8&lt;0,"-",(H8/L8-1)*SIGN(L8)),"-")</f>
        <v>1.222797970695237</v>
      </c>
      <c r="P8" s="25" t="s">
        <v>60</v>
      </c>
      <c r="R8" s="16" t="b">
        <f>E8='[1]HISSE_DETAY (rasyonet formül)'!E8</f>
        <v>0</v>
      </c>
      <c r="S8" s="16" t="b">
        <f>F8='[1]HISSE_DETAY (rasyonet formül)'!F8</f>
        <v>0</v>
      </c>
      <c r="T8" s="16" t="b">
        <f>G8='[1]HISSE_DETAY (rasyonet formül)'!G8</f>
        <v>0</v>
      </c>
      <c r="U8" s="16" t="b">
        <f>H8='[1]HISSE_DETAY (rasyonet formül)'!H8</f>
        <v>0</v>
      </c>
      <c r="V8" s="16" t="b">
        <f>I8='[1]HISSE_DETAY (rasyonet formül)'!I8</f>
        <v>0</v>
      </c>
      <c r="W8" s="16" t="b">
        <f>J8='[1]HISSE_DETAY (rasyonet formül)'!J8</f>
        <v>0</v>
      </c>
      <c r="X8" s="16" t="b">
        <f>K8='[1]HISSE_DETAY (rasyonet formül)'!K8</f>
        <v>0</v>
      </c>
      <c r="Y8" s="16" t="b">
        <f>L8='[1]HISSE_DETAY (rasyonet formül)'!L8</f>
        <v>0</v>
      </c>
      <c r="Z8" s="16" t="b">
        <f>M8='[1]HISSE_DETAY (rasyonet formül)'!M8</f>
        <v>0</v>
      </c>
      <c r="AA8" s="16" t="b">
        <f>N8='[1]HISSE_DETAY (rasyonet formül)'!N8</f>
        <v>0</v>
      </c>
    </row>
    <row r="9" spans="1:27" s="16" customFormat="1" ht="12.75" thickBot="1" x14ac:dyDescent="0.25">
      <c r="D9" s="106" t="s">
        <v>19</v>
      </c>
      <c r="E9" s="107">
        <f>VLOOKUP($D$5,BIST_TUM_SONUCLAR!$B:$BK,38,FALSE)</f>
        <v>13868.094999999998</v>
      </c>
      <c r="F9" s="107">
        <f>VLOOKUP($D$5,BIST_TUM_SONUCLAR!$B:$BK,39,FALSE)</f>
        <v>6535.7080000000014</v>
      </c>
      <c r="G9" s="108">
        <f>IFERROR(IF(E9*F9&lt;0,"-",(E9/F9-1)*SIGN(F9)),"-")</f>
        <v>1.121896357670813</v>
      </c>
      <c r="H9" s="109">
        <f>VLOOKUP($D$5,BIST_TUM_SONUCLAR!$B:$BK,40,FALSE)</f>
        <v>7788.018</v>
      </c>
      <c r="I9" s="109">
        <f>VLOOKUP($D$5,BIST_TUM_SONUCLAR!$B:$BK,41,FALSE)</f>
        <v>6080.0770000000002</v>
      </c>
      <c r="J9" s="109">
        <f>VLOOKUP($D$5,BIST_TUM_SONUCLAR!$B:$BK,42,FALSE)</f>
        <v>7110.2430000000004</v>
      </c>
      <c r="K9" s="109">
        <f>VLOOKUP($D$5,BIST_TUM_SONUCLAR!$B:$BK,43,FALSE)</f>
        <v>4186.37</v>
      </c>
      <c r="L9" s="109">
        <f>VLOOKUP($D$5,BIST_TUM_SONUCLAR!$B:$BK,44,FALSE)</f>
        <v>3859.0349999999999</v>
      </c>
      <c r="M9" s="108">
        <f>IFERROR(IF(H9*I9&lt;0,"-",(H9/I9-1)*SIGN(I9)),"-")</f>
        <v>0.28090779113488207</v>
      </c>
      <c r="N9" s="110">
        <f>IFERROR(IF(H9*L9&lt;0,"-",(H9/L9-1)*SIGN(L9)),"-")</f>
        <v>1.018125774967058</v>
      </c>
      <c r="P9" s="25" t="s">
        <v>60</v>
      </c>
      <c r="R9" s="16" t="b">
        <f>E9='[1]HISSE_DETAY (rasyonet formül)'!E9</f>
        <v>0</v>
      </c>
      <c r="S9" s="16" t="b">
        <f>F9='[1]HISSE_DETAY (rasyonet formül)'!F9</f>
        <v>0</v>
      </c>
      <c r="T9" s="16" t="b">
        <f>G9='[1]HISSE_DETAY (rasyonet formül)'!G9</f>
        <v>0</v>
      </c>
      <c r="U9" s="16" t="b">
        <f>H9='[1]HISSE_DETAY (rasyonet formül)'!H9</f>
        <v>0</v>
      </c>
      <c r="V9" s="16" t="b">
        <f>I9='[1]HISSE_DETAY (rasyonet formül)'!I9</f>
        <v>0</v>
      </c>
      <c r="W9" s="16" t="b">
        <f>J9='[1]HISSE_DETAY (rasyonet formül)'!J9</f>
        <v>0</v>
      </c>
      <c r="X9" s="16" t="b">
        <f>K9='[1]HISSE_DETAY (rasyonet formül)'!K9</f>
        <v>0</v>
      </c>
      <c r="Y9" s="16" t="b">
        <f>L9='[1]HISSE_DETAY (rasyonet formül)'!L9</f>
        <v>0</v>
      </c>
      <c r="Z9" s="16" t="b">
        <f>M9='[1]HISSE_DETAY (rasyonet formül)'!M9</f>
        <v>0</v>
      </c>
      <c r="AA9" s="16" t="b">
        <f>N9='[1]HISSE_DETAY (rasyonet formül)'!N9</f>
        <v>0</v>
      </c>
    </row>
    <row r="10" spans="1:27" s="16" customFormat="1" ht="12" x14ac:dyDescent="0.2">
      <c r="D10" s="59" t="s">
        <v>20</v>
      </c>
      <c r="E10" s="60">
        <f>VLOOKUP($D$5,BIST_TUM_SONUCLAR!$B:$BK,45,FALSE)</f>
        <v>15163.669999999998</v>
      </c>
      <c r="F10" s="60">
        <f>VLOOKUP($D$5,BIST_TUM_SONUCLAR!$B:$BK,46,FALSE)</f>
        <v>7119.9430000000011</v>
      </c>
      <c r="G10" s="1">
        <f>IFERROR(IF(E10*F10&lt;0,"-",(E10/F10-1)*SIGN(F10)),"-")</f>
        <v>1.1297459825169942</v>
      </c>
      <c r="H10" s="61">
        <f>VLOOKUP($D$5,BIST_TUM_SONUCLAR!$B:$BK,47,FALSE)</f>
        <v>8448.6319999999978</v>
      </c>
      <c r="I10" s="61">
        <f>VLOOKUP($D$5,BIST_TUM_SONUCLAR!$B:$BK,48,FALSE)</f>
        <v>6715.0380000000005</v>
      </c>
      <c r="J10" s="61">
        <f>VLOOKUP($D$5,BIST_TUM_SONUCLAR!$B:$BK,49,FALSE)</f>
        <v>7754.3060000000005</v>
      </c>
      <c r="K10" s="63">
        <f>VLOOKUP($D$5,BIST_TUM_SONUCLAR!$B:$BK,50,FALSE)</f>
        <v>4853.0199999999977</v>
      </c>
      <c r="L10" s="61">
        <f>VLOOKUP($D$5,BIST_TUM_SONUCLAR!$B:$BK,51,FALSE)</f>
        <v>4148.9910000000018</v>
      </c>
      <c r="M10" s="1">
        <f>IFERROR(IF(H10*I10&lt;0,"-",(H10/I10-1)*SIGN(I10)),"-")</f>
        <v>0.25816592549438999</v>
      </c>
      <c r="N10" s="62">
        <f>IFERROR(IF(H10*L10&lt;0,"-",(H10/L10-1)*SIGN(L10)),"-")</f>
        <v>1.0363100329694603</v>
      </c>
      <c r="P10" s="25" t="s">
        <v>60</v>
      </c>
      <c r="R10" s="16" t="b">
        <f>E10='[1]HISSE_DETAY (rasyonet formül)'!E10</f>
        <v>0</v>
      </c>
      <c r="S10" s="16" t="b">
        <f>F10='[1]HISSE_DETAY (rasyonet formül)'!F10</f>
        <v>0</v>
      </c>
      <c r="T10" s="16" t="b">
        <f>G10='[1]HISSE_DETAY (rasyonet formül)'!G10</f>
        <v>0</v>
      </c>
      <c r="U10" s="16" t="b">
        <f>H10='[1]HISSE_DETAY (rasyonet formül)'!H10</f>
        <v>0</v>
      </c>
      <c r="V10" s="16" t="b">
        <f>I10='[1]HISSE_DETAY (rasyonet formül)'!I10</f>
        <v>0</v>
      </c>
      <c r="W10" s="16" t="b">
        <f>J10='[1]HISSE_DETAY (rasyonet formül)'!J10</f>
        <v>0</v>
      </c>
      <c r="X10" s="16" t="b">
        <f>K10='[1]HISSE_DETAY (rasyonet formül)'!K10</f>
        <v>0</v>
      </c>
      <c r="Y10" s="16" t="b">
        <f>L10='[1]HISSE_DETAY (rasyonet formül)'!L10</f>
        <v>0</v>
      </c>
      <c r="Z10" s="16" t="b">
        <f>M10='[1]HISSE_DETAY (rasyonet formül)'!M10</f>
        <v>0</v>
      </c>
      <c r="AA10" s="16" t="b">
        <f>N10='[1]HISSE_DETAY (rasyonet formül)'!N10</f>
        <v>0</v>
      </c>
    </row>
    <row r="11" spans="1:27" s="16" customFormat="1" ht="12.75" thickBot="1" x14ac:dyDescent="0.25">
      <c r="D11" s="111" t="s">
        <v>21</v>
      </c>
      <c r="E11" s="112">
        <f>VLOOKUP($D$5,BIST_TUM_SONUCLAR!$B:$BK,52,FALSE)</f>
        <v>12079.587</v>
      </c>
      <c r="F11" s="112">
        <f>VLOOKUP($D$5,BIST_TUM_SONUCLAR!$B:$BK,53,FALSE)</f>
        <v>6505.9809999999998</v>
      </c>
      <c r="G11" s="113">
        <f>IFERROR(IF(E11*F11&lt;0,"-",(E11/F11-1)*SIGN(F11)),"-")</f>
        <v>0.85668955996028884</v>
      </c>
      <c r="H11" s="114">
        <f>VLOOKUP($D$5,BIST_TUM_SONUCLAR!$B:$BK,54,FALSE)</f>
        <v>6726.82</v>
      </c>
      <c r="I11" s="114">
        <f>VLOOKUP($D$5,BIST_TUM_SONUCLAR!$B:$BK,55,FALSE)</f>
        <v>5352.7669999999998</v>
      </c>
      <c r="J11" s="114">
        <f>VLOOKUP($D$5,BIST_TUM_SONUCLAR!$B:$BK,56,FALSE)</f>
        <v>8291.771999999999</v>
      </c>
      <c r="K11" s="114">
        <f>VLOOKUP($D$5,BIST_TUM_SONUCLAR!$B:$BK,57,FALSE)</f>
        <v>3816.19</v>
      </c>
      <c r="L11" s="114">
        <f>VLOOKUP($D$5,BIST_TUM_SONUCLAR!$B:$BK,58,FALSE)</f>
        <v>3704.2020000000002</v>
      </c>
      <c r="M11" s="113">
        <f>IFERROR(IF(H11*I11&lt;0,"-",(H11/I11-1)*SIGN(I11)),"-")</f>
        <v>0.25669957238938279</v>
      </c>
      <c r="N11" s="115">
        <f>IFERROR(IF(H11*L11&lt;0,"-",(H11/L11-1)*SIGN(L11)),"-")</f>
        <v>0.81599707575342784</v>
      </c>
      <c r="P11" s="25" t="s">
        <v>60</v>
      </c>
      <c r="R11" s="16" t="b">
        <f>E11='[1]HISSE_DETAY (rasyonet formül)'!E11</f>
        <v>0</v>
      </c>
      <c r="S11" s="16" t="b">
        <f>F11='[1]HISSE_DETAY (rasyonet formül)'!F11</f>
        <v>0</v>
      </c>
      <c r="T11" s="16" t="b">
        <f>G11='[1]HISSE_DETAY (rasyonet formül)'!G11</f>
        <v>0</v>
      </c>
      <c r="U11" s="16" t="b">
        <f>H11='[1]HISSE_DETAY (rasyonet formül)'!H11</f>
        <v>0</v>
      </c>
      <c r="V11" s="16" t="b">
        <f>I11='[1]HISSE_DETAY (rasyonet formül)'!I11</f>
        <v>0</v>
      </c>
      <c r="W11" s="16" t="b">
        <f>J11='[1]HISSE_DETAY (rasyonet formül)'!J11</f>
        <v>0</v>
      </c>
      <c r="X11" s="16" t="b">
        <f>K11='[1]HISSE_DETAY (rasyonet formül)'!K11</f>
        <v>0</v>
      </c>
      <c r="Y11" s="16" t="b">
        <f>L11='[1]HISSE_DETAY (rasyonet formül)'!L11</f>
        <v>0</v>
      </c>
      <c r="Z11" s="16" t="b">
        <f>M11='[1]HISSE_DETAY (rasyonet formül)'!M11</f>
        <v>0</v>
      </c>
      <c r="AA11" s="16" t="b">
        <f>N11='[1]HISSE_DETAY (rasyonet formül)'!N11</f>
        <v>0</v>
      </c>
    </row>
    <row r="12" spans="1:27" s="16" customFormat="1" ht="12" x14ac:dyDescent="0.2">
      <c r="D12" s="64" t="s">
        <v>22</v>
      </c>
      <c r="E12" s="2">
        <f>IFERROR(E8/E7,"-")</f>
        <v>0.14261256056462851</v>
      </c>
      <c r="F12" s="2">
        <f>IFERROR(F8/F7,"-")</f>
        <v>0.14609572593063677</v>
      </c>
      <c r="G12" s="7" t="str">
        <f>IFERROR(IF(((E12*F12*F12)+(E12*F12*F12))&lt;0,"-",(ROUND((E12-F12)*10000,0)&amp;" bps")),"-")</f>
        <v>-35 bps</v>
      </c>
      <c r="H12" s="2">
        <f>IFERROR(H8/H7,"-")</f>
        <v>0.15573426834310614</v>
      </c>
      <c r="I12" s="2">
        <f>IFERROR(I8/I7,"-")</f>
        <v>0.12805588642630558</v>
      </c>
      <c r="J12" s="2">
        <f>IFERROR(J8/J7,"-")</f>
        <v>0.1539518956734495</v>
      </c>
      <c r="K12" s="2">
        <f>IFERROR(K8/K7,"-")</f>
        <v>0.11345290242614062</v>
      </c>
      <c r="L12" s="2">
        <f>IFERROR(L8/L7,"-")</f>
        <v>0.1568559436952856</v>
      </c>
      <c r="M12" s="7" t="str">
        <f>IFERROR(IF(((H12*I12*I12)+(H12*I12*I12))&lt;0,"-",(ROUND((H12-I12)*10000,0)&amp;" bps")),"-")</f>
        <v>277 bps</v>
      </c>
      <c r="N12" s="65" t="str">
        <f>IFERROR(IF(((H12*L12*L12)+(H12*L12*L12))&lt;0,"-",(ROUND((H12-L12)*10000,0)&amp;" bps")),"-")</f>
        <v>-11 bps</v>
      </c>
      <c r="R12" s="16" t="b">
        <f>E12='[1]HISSE_DETAY (rasyonet formül)'!E12</f>
        <v>0</v>
      </c>
      <c r="S12" s="16" t="b">
        <f>F12='[1]HISSE_DETAY (rasyonet formül)'!F12</f>
        <v>0</v>
      </c>
      <c r="T12" s="16" t="b">
        <f>G12='[1]HISSE_DETAY (rasyonet formül)'!G12</f>
        <v>0</v>
      </c>
      <c r="U12" s="16" t="b">
        <f>H12='[1]HISSE_DETAY (rasyonet formül)'!H12</f>
        <v>0</v>
      </c>
      <c r="V12" s="16" t="b">
        <f>I12='[1]HISSE_DETAY (rasyonet formül)'!I12</f>
        <v>0</v>
      </c>
      <c r="W12" s="16" t="b">
        <f>J12='[1]HISSE_DETAY (rasyonet formül)'!J12</f>
        <v>0</v>
      </c>
      <c r="X12" s="16" t="b">
        <f>K12='[1]HISSE_DETAY (rasyonet formül)'!K12</f>
        <v>0</v>
      </c>
      <c r="Y12" s="16" t="b">
        <f>L12='[1]HISSE_DETAY (rasyonet formül)'!L12</f>
        <v>0</v>
      </c>
      <c r="Z12" s="16" t="b">
        <f>M12='[1]HISSE_DETAY (rasyonet formül)'!M12</f>
        <v>0</v>
      </c>
      <c r="AA12" s="16" t="b">
        <f>N12='[1]HISSE_DETAY (rasyonet formül)'!N12</f>
        <v>0</v>
      </c>
    </row>
    <row r="13" spans="1:27" s="16" customFormat="1" ht="12.75" thickBot="1" x14ac:dyDescent="0.25">
      <c r="D13" s="106" t="s">
        <v>23</v>
      </c>
      <c r="E13" s="116">
        <f>IFERROR(E9/E7,"-")</f>
        <v>9.9160273114465611E-2</v>
      </c>
      <c r="F13" s="116">
        <f>IFERROR(F9/F7,"-")</f>
        <v>0.10761894853894989</v>
      </c>
      <c r="G13" s="117" t="str">
        <f>IFERROR(IF(((E13*F13*F13)+(E13*F13*F13))&lt;0,"-",(ROUND((E13-F13)*10000,0)&amp;" bps")),"-")</f>
        <v>-85 bps</v>
      </c>
      <c r="H13" s="116">
        <f>IFERROR(H9/H7,"-")</f>
        <v>0.10588303720140521</v>
      </c>
      <c r="I13" s="116">
        <f>IFERROR(I9/I7,"-")</f>
        <v>9.1702319639620486E-2</v>
      </c>
      <c r="J13" s="116">
        <f>IFERROR(J9/J7,"-")</f>
        <v>0.11667722496561136</v>
      </c>
      <c r="K13" s="116">
        <f>IFERROR(K9/K7,"-")</f>
        <v>8.3514619781428476E-2</v>
      </c>
      <c r="L13" s="116">
        <f>IFERROR(L9/L7,"-")</f>
        <v>0.11746133863133244</v>
      </c>
      <c r="M13" s="117" t="str">
        <f>IFERROR(IF(((H13*I13*I13)+(H13*I13*I13))&lt;0,"-",(ROUND((H13-I13)*10000,0)&amp;" bps")),"-")</f>
        <v>142 bps</v>
      </c>
      <c r="N13" s="118" t="str">
        <f>IFERROR(IF(((H13*L13*L13)+(H13*L13*L13))&lt;0,"-",(ROUND((H13-L13)*10000,0)&amp;" bps")),"-")</f>
        <v>-116 bps</v>
      </c>
      <c r="R13" s="16" t="b">
        <f>E13='[1]HISSE_DETAY (rasyonet formül)'!E13</f>
        <v>0</v>
      </c>
      <c r="S13" s="16" t="b">
        <f>F13='[1]HISSE_DETAY (rasyonet formül)'!F13</f>
        <v>0</v>
      </c>
      <c r="T13" s="16" t="b">
        <f>G13='[1]HISSE_DETAY (rasyonet formül)'!G13</f>
        <v>0</v>
      </c>
      <c r="U13" s="16" t="b">
        <f>H13='[1]HISSE_DETAY (rasyonet formül)'!H13</f>
        <v>0</v>
      </c>
      <c r="V13" s="16" t="b">
        <f>I13='[1]HISSE_DETAY (rasyonet formül)'!I13</f>
        <v>0</v>
      </c>
      <c r="W13" s="16" t="b">
        <f>J13='[1]HISSE_DETAY (rasyonet formül)'!J13</f>
        <v>0</v>
      </c>
      <c r="X13" s="16" t="b">
        <f>K13='[1]HISSE_DETAY (rasyonet formül)'!K13</f>
        <v>0</v>
      </c>
      <c r="Y13" s="16" t="b">
        <f>L13='[1]HISSE_DETAY (rasyonet formül)'!L13</f>
        <v>0</v>
      </c>
      <c r="Z13" s="16" t="b">
        <f>M13='[1]HISSE_DETAY (rasyonet formül)'!M13</f>
        <v>0</v>
      </c>
      <c r="AA13" s="16" t="b">
        <f>N13='[1]HISSE_DETAY (rasyonet formül)'!N13</f>
        <v>0</v>
      </c>
    </row>
    <row r="14" spans="1:27" s="16" customFormat="1" ht="12" x14ac:dyDescent="0.2">
      <c r="D14" s="59" t="s">
        <v>24</v>
      </c>
      <c r="E14" s="3">
        <f>IFERROR(E10/E7,"-")</f>
        <v>0.1084239514235826</v>
      </c>
      <c r="F14" s="3">
        <f>IFERROR(F10/F7,"-")</f>
        <v>0.1172391390982058</v>
      </c>
      <c r="G14" s="8" t="str">
        <f>IFERROR(IF(((E14*F14*F14)+(E14*F14*F14))&lt;0,"-",(ROUND((E14-F14)*10000,0)&amp;" bps")),"-")</f>
        <v>-88 bps</v>
      </c>
      <c r="H14" s="3">
        <f>IFERROR(H10/H7,"-")</f>
        <v>0.11486450292705824</v>
      </c>
      <c r="I14" s="3">
        <f>IFERROR(I10/I7,"-")</f>
        <v>0.1012790727926962</v>
      </c>
      <c r="J14" s="3">
        <f>IFERROR(J10/J7,"-")</f>
        <v>0.12724613007096805</v>
      </c>
      <c r="K14" s="3">
        <f>IFERROR(K10/K7,"-")</f>
        <v>9.681373602707545E-2</v>
      </c>
      <c r="L14" s="3">
        <f>IFERROR(L10/L7,"-")</f>
        <v>0.12628702171121817</v>
      </c>
      <c r="M14" s="8" t="str">
        <f>IFERROR(IF(((H14*I14*I14)+(H14*I14*I14))&lt;0,"-",(ROUND((H14-I14)*10000,0)&amp;" bps")),"-")</f>
        <v>136 bps</v>
      </c>
      <c r="N14" s="66" t="str">
        <f>IFERROR(IF(((H14*L14*L14)+(H14*L14*L14))&lt;0,"-",(ROUND((H14-L14)*10000,0)&amp;" bps")),"-")</f>
        <v>-114 bps</v>
      </c>
      <c r="R14" s="16" t="b">
        <f>E14='[1]HISSE_DETAY (rasyonet formül)'!E14</f>
        <v>0</v>
      </c>
      <c r="S14" s="16" t="b">
        <f>F14='[1]HISSE_DETAY (rasyonet formül)'!F14</f>
        <v>0</v>
      </c>
      <c r="T14" s="16" t="b">
        <f>G14='[1]HISSE_DETAY (rasyonet formül)'!G14</f>
        <v>0</v>
      </c>
      <c r="U14" s="16" t="b">
        <f>H14='[1]HISSE_DETAY (rasyonet formül)'!H14</f>
        <v>0</v>
      </c>
      <c r="V14" s="16" t="b">
        <f>I14='[1]HISSE_DETAY (rasyonet formül)'!I14</f>
        <v>0</v>
      </c>
      <c r="W14" s="16" t="b">
        <f>J14='[1]HISSE_DETAY (rasyonet formül)'!J14</f>
        <v>0</v>
      </c>
      <c r="X14" s="16" t="b">
        <f>K14='[1]HISSE_DETAY (rasyonet formül)'!K14</f>
        <v>0</v>
      </c>
      <c r="Y14" s="16" t="b">
        <f>L14='[1]HISSE_DETAY (rasyonet formül)'!L14</f>
        <v>0</v>
      </c>
      <c r="Z14" s="16" t="b">
        <f>M14='[1]HISSE_DETAY (rasyonet formül)'!M14</f>
        <v>0</v>
      </c>
      <c r="AA14" s="16" t="b">
        <f>N14='[1]HISSE_DETAY (rasyonet formül)'!N14</f>
        <v>0</v>
      </c>
    </row>
    <row r="15" spans="1:27" s="16" customFormat="1" ht="12.75" thickBot="1" x14ac:dyDescent="0.25">
      <c r="D15" s="111" t="s">
        <v>25</v>
      </c>
      <c r="E15" s="119">
        <f>IFERROR(E11/E7,"-")</f>
        <v>8.6372003222500882E-2</v>
      </c>
      <c r="F15" s="119">
        <f>IFERROR(F11/F7,"-")</f>
        <v>0.10712945474834334</v>
      </c>
      <c r="G15" s="120" t="str">
        <f>IFERROR(IF(((E15*F15*F15)+(E15*F15*F15))&lt;0,"-",(ROUND((E15-F15)*10000,0)&amp;" bps")),"-")</f>
        <v>-208 bps</v>
      </c>
      <c r="H15" s="119">
        <f>IFERROR(H11/H7,"-")</f>
        <v>9.1455378288437E-2</v>
      </c>
      <c r="I15" s="119">
        <f>IFERROR(I11/I7,"-")</f>
        <v>8.0732719403128025E-2</v>
      </c>
      <c r="J15" s="119">
        <f>IFERROR(J11/J7,"-")</f>
        <v>0.13606580633145129</v>
      </c>
      <c r="K15" s="119">
        <f>IFERROR(K11/K7,"-")</f>
        <v>7.6129834884085631E-2</v>
      </c>
      <c r="L15" s="119">
        <f>IFERROR(L11/L7,"-")</f>
        <v>0.11274853052145392</v>
      </c>
      <c r="M15" s="120" t="str">
        <f>IFERROR(IF(((H15*I15*I15)+(H15*I15*I15))&lt;0,"-",(ROUND((H15-I15)*10000,0)&amp;" bps")),"-")</f>
        <v>107 bps</v>
      </c>
      <c r="N15" s="121" t="str">
        <f>IFERROR(IF(((H15*L15*L15)+(H15*L15*L15))&lt;0,"-",(ROUND((H15-L15)*10000,0)&amp;" bps")),"-")</f>
        <v>-213 bps</v>
      </c>
      <c r="R15" s="16" t="b">
        <f>E15='[1]HISSE_DETAY (rasyonet formül)'!E15</f>
        <v>0</v>
      </c>
      <c r="S15" s="16" t="b">
        <f>F15='[1]HISSE_DETAY (rasyonet formül)'!F15</f>
        <v>0</v>
      </c>
      <c r="T15" s="16" t="b">
        <f>G15='[1]HISSE_DETAY (rasyonet formül)'!G15</f>
        <v>0</v>
      </c>
      <c r="U15" s="16" t="b">
        <f>H15='[1]HISSE_DETAY (rasyonet formül)'!H15</f>
        <v>0</v>
      </c>
      <c r="V15" s="16" t="b">
        <f>I15='[1]HISSE_DETAY (rasyonet formül)'!I15</f>
        <v>0</v>
      </c>
      <c r="W15" s="16" t="b">
        <f>J15='[1]HISSE_DETAY (rasyonet formül)'!J15</f>
        <v>0</v>
      </c>
      <c r="X15" s="16" t="b">
        <f>K15='[1]HISSE_DETAY (rasyonet formül)'!K15</f>
        <v>0</v>
      </c>
      <c r="Y15" s="16" t="b">
        <f>L15='[1]HISSE_DETAY (rasyonet formül)'!L15</f>
        <v>0</v>
      </c>
      <c r="Z15" s="16" t="b">
        <f>M15='[1]HISSE_DETAY (rasyonet formül)'!M15</f>
        <v>0</v>
      </c>
      <c r="AA15" s="16" t="b">
        <f>N15='[1]HISSE_DETAY (rasyonet formül)'!N15</f>
        <v>0</v>
      </c>
    </row>
    <row r="16" spans="1:27" s="16" customFormat="1" ht="12" x14ac:dyDescent="0.2">
      <c r="D16" s="64" t="s">
        <v>26</v>
      </c>
      <c r="E16" s="4">
        <f>VLOOKUP($D$5,BIST_TUM_SONUCLAR!$B:$CK,64,FALSE)</f>
        <v>34760.342999999993</v>
      </c>
      <c r="F16" s="4">
        <f>VLOOKUP($D$5,BIST_TUM_SONUCLAR!$B:$CK,60,FALSE)</f>
        <v>18793.063000000002</v>
      </c>
      <c r="G16" s="5">
        <f t="shared" ref="G16:G22" si="1">IFERROR(IF(E16*F16&lt;0,"-",(E16/F16-1)*SIGN(F16)),"-")</f>
        <v>0.84963691123687446</v>
      </c>
      <c r="H16" s="4">
        <f>VLOOKUP($D$5,BIST_TUM_SONUCLAR!$B:$CK,64,FALSE)</f>
        <v>34760.342999999993</v>
      </c>
      <c r="I16" s="4">
        <f>VLOOKUP($D$5,BIST_TUM_SONUCLAR!$B:$CK,63,FALSE)</f>
        <v>24378.167999999998</v>
      </c>
      <c r="J16" s="4">
        <f>VLOOKUP($D$5,BIST_TUM_SONUCLAR!$B:$CK,62,FALSE)</f>
        <v>27803.669000000002</v>
      </c>
      <c r="K16" s="4">
        <f>VLOOKUP($D$5,BIST_TUM_SONUCLAR!$B:$CK,61,FALSE)</f>
        <v>27038.891</v>
      </c>
      <c r="L16" s="4">
        <f>VLOOKUP($D$5,BIST_TUM_SONUCLAR!$B:$CK,60,FALSE)</f>
        <v>18793.063000000002</v>
      </c>
      <c r="M16" s="5">
        <f t="shared" ref="M16:M22" si="2">IFERROR(IF(H16*I16&lt;0,"-",(H16/I16-1)*SIGN(I16)),"-")</f>
        <v>0.42588003331505453</v>
      </c>
      <c r="N16" s="67">
        <f t="shared" ref="N16:N22" si="3">IFERROR(IF(H16*L16&lt;0,"-",(H16/L16-1)*SIGN(L16)),"-")</f>
        <v>0.84963691123687446</v>
      </c>
      <c r="P16" s="25" t="s">
        <v>60</v>
      </c>
      <c r="R16" s="16" t="b">
        <f>E16='[1]HISSE_DETAY (rasyonet formül)'!E16</f>
        <v>0</v>
      </c>
      <c r="S16" s="16" t="b">
        <f>F16='[1]HISSE_DETAY (rasyonet formül)'!F16</f>
        <v>0</v>
      </c>
      <c r="T16" s="16" t="b">
        <f>G16='[1]HISSE_DETAY (rasyonet formül)'!G16</f>
        <v>0</v>
      </c>
      <c r="U16" s="16" t="b">
        <f>H16='[1]HISSE_DETAY (rasyonet formül)'!H16</f>
        <v>0</v>
      </c>
      <c r="V16" s="16" t="b">
        <f>I16='[1]HISSE_DETAY (rasyonet formül)'!I16</f>
        <v>0</v>
      </c>
      <c r="W16" s="16" t="b">
        <f>J16='[1]HISSE_DETAY (rasyonet formül)'!J16</f>
        <v>0</v>
      </c>
      <c r="X16" s="16" t="b">
        <f>K16='[1]HISSE_DETAY (rasyonet formül)'!K16</f>
        <v>0</v>
      </c>
      <c r="Y16" s="16" t="b">
        <f>L16='[1]HISSE_DETAY (rasyonet formül)'!L16</f>
        <v>0</v>
      </c>
      <c r="Z16" s="16" t="b">
        <f>M16='[1]HISSE_DETAY (rasyonet formül)'!M16</f>
        <v>0</v>
      </c>
      <c r="AA16" s="16" t="b">
        <f>N16='[1]HISSE_DETAY (rasyonet formül)'!N16</f>
        <v>0</v>
      </c>
    </row>
    <row r="17" spans="3:27" s="16" customFormat="1" ht="12.75" thickBot="1" x14ac:dyDescent="0.25">
      <c r="D17" s="106" t="s">
        <v>27</v>
      </c>
      <c r="E17" s="107">
        <f>VLOOKUP($D$5,BIST_TUM_SONUCLAR!$B:$CK,70,FALSE)</f>
        <v>27291.462</v>
      </c>
      <c r="F17" s="107">
        <f>VLOOKUP($D$5,BIST_TUM_SONUCLAR!$B:$CK,66,FALSE)</f>
        <v>11668.599</v>
      </c>
      <c r="G17" s="108">
        <f t="shared" si="1"/>
        <v>1.3388807859452534</v>
      </c>
      <c r="H17" s="107">
        <f>VLOOKUP($D$5,BIST_TUM_SONUCLAR!$B:$CK,70,FALSE)</f>
        <v>27291.462</v>
      </c>
      <c r="I17" s="107">
        <f>VLOOKUP($D$5,BIST_TUM_SONUCLAR!$B:$CK,69,FALSE)</f>
        <v>22062.569</v>
      </c>
      <c r="J17" s="107">
        <f>VLOOKUP($D$5,BIST_TUM_SONUCLAR!$B:$CK,68,FALSE)</f>
        <v>21402.173999999999</v>
      </c>
      <c r="K17" s="107">
        <f>VLOOKUP($D$5,BIST_TUM_SONUCLAR!$B:$CK,67,FALSE)</f>
        <v>15639.169</v>
      </c>
      <c r="L17" s="107">
        <f>VLOOKUP($D$5,BIST_TUM_SONUCLAR!$B:$CK,66,FALSE)</f>
        <v>11668.599</v>
      </c>
      <c r="M17" s="108">
        <f t="shared" si="2"/>
        <v>0.23700290750365482</v>
      </c>
      <c r="N17" s="110">
        <f t="shared" si="3"/>
        <v>1.3388807859452534</v>
      </c>
      <c r="P17" s="25" t="s">
        <v>60</v>
      </c>
      <c r="R17" s="16" t="b">
        <f>E17='[1]HISSE_DETAY (rasyonet formül)'!E17</f>
        <v>0</v>
      </c>
      <c r="S17" s="16" t="b">
        <f>F17='[1]HISSE_DETAY (rasyonet formül)'!F17</f>
        <v>0</v>
      </c>
      <c r="T17" s="16" t="b">
        <f>G17='[1]HISSE_DETAY (rasyonet formül)'!G17</f>
        <v>0</v>
      </c>
      <c r="U17" s="16" t="b">
        <f>H17='[1]HISSE_DETAY (rasyonet formül)'!H17</f>
        <v>0</v>
      </c>
      <c r="V17" s="16" t="b">
        <f>I17='[1]HISSE_DETAY (rasyonet formül)'!I17</f>
        <v>0</v>
      </c>
      <c r="W17" s="16" t="b">
        <f>J17='[1]HISSE_DETAY (rasyonet formül)'!J17</f>
        <v>0</v>
      </c>
      <c r="X17" s="16" t="b">
        <f>K17='[1]HISSE_DETAY (rasyonet formül)'!K17</f>
        <v>0</v>
      </c>
      <c r="Y17" s="16" t="b">
        <f>L17='[1]HISSE_DETAY (rasyonet formül)'!L17</f>
        <v>0</v>
      </c>
      <c r="Z17" s="16" t="b">
        <f>M17='[1]HISSE_DETAY (rasyonet formül)'!M17</f>
        <v>0</v>
      </c>
      <c r="AA17" s="16" t="b">
        <f>N17='[1]HISSE_DETAY (rasyonet formül)'!N17</f>
        <v>0</v>
      </c>
    </row>
    <row r="18" spans="3:27" s="16" customFormat="1" ht="12" x14ac:dyDescent="0.2">
      <c r="D18" s="59" t="s">
        <v>28</v>
      </c>
      <c r="E18" s="68">
        <f>IF(E16="","",E16/E25)</f>
        <v>1.2516779376584117</v>
      </c>
      <c r="F18" s="68">
        <f>+F16/F25</f>
        <v>1.3906523434814677</v>
      </c>
      <c r="G18" s="1">
        <f t="shared" si="1"/>
        <v>-9.9934686389796412E-2</v>
      </c>
      <c r="H18" s="68">
        <f>IF(H16="","",H16/H25)</f>
        <v>1.2516779376584117</v>
      </c>
      <c r="I18" s="68">
        <f>+I16/SUM(I1:L1)</f>
        <v>1.0386348806875443</v>
      </c>
      <c r="J18" s="68">
        <f>+J16/J25</f>
        <v>1.4094028423295692</v>
      </c>
      <c r="K18" s="68">
        <f>+K16/K25</f>
        <v>1.6557162426852952</v>
      </c>
      <c r="L18" s="68">
        <f>+L16/L25</f>
        <v>1.3906523434814677</v>
      </c>
      <c r="M18" s="1">
        <f t="shared" si="2"/>
        <v>0.20511833458726092</v>
      </c>
      <c r="N18" s="62">
        <f t="shared" si="3"/>
        <v>-9.9934686389796412E-2</v>
      </c>
      <c r="R18" s="16" t="b">
        <f>E18='[1]HISSE_DETAY (rasyonet formül)'!E18</f>
        <v>0</v>
      </c>
      <c r="S18" s="16" t="b">
        <f>F18='[1]HISSE_DETAY (rasyonet formül)'!F18</f>
        <v>0</v>
      </c>
      <c r="T18" s="16" t="b">
        <f>G18='[1]HISSE_DETAY (rasyonet formül)'!G18</f>
        <v>0</v>
      </c>
      <c r="U18" s="16" t="b">
        <f>H18='[1]HISSE_DETAY (rasyonet formül)'!H18</f>
        <v>0</v>
      </c>
      <c r="V18" s="16" t="b">
        <f>I18='[1]HISSE_DETAY (rasyonet formül)'!I18</f>
        <v>0</v>
      </c>
      <c r="W18" s="16" t="b">
        <f>J18='[1]HISSE_DETAY (rasyonet formül)'!J18</f>
        <v>0</v>
      </c>
      <c r="X18" s="16" t="b">
        <f>K18='[1]HISSE_DETAY (rasyonet formül)'!K18</f>
        <v>0</v>
      </c>
      <c r="Y18" s="16" t="b">
        <f>L18='[1]HISSE_DETAY (rasyonet formül)'!L18</f>
        <v>0</v>
      </c>
      <c r="Z18" s="16" t="b">
        <f>M18='[1]HISSE_DETAY (rasyonet formül)'!M18</f>
        <v>0</v>
      </c>
      <c r="AA18" s="16" t="b">
        <f>N18='[1]HISSE_DETAY (rasyonet formül)'!N18</f>
        <v>0</v>
      </c>
    </row>
    <row r="19" spans="3:27" s="16" customFormat="1" ht="12.75" thickBot="1" x14ac:dyDescent="0.25">
      <c r="D19" s="111" t="s">
        <v>29</v>
      </c>
      <c r="E19" s="122">
        <f>IF(E16="","",E16/E17)</f>
        <v>1.2736709744608037</v>
      </c>
      <c r="F19" s="122">
        <f>+F16/F17</f>
        <v>1.6105672154814816</v>
      </c>
      <c r="G19" s="113">
        <f t="shared" si="1"/>
        <v>-0.20917862836290402</v>
      </c>
      <c r="H19" s="122">
        <f>IF(H16="","",H16/H17)</f>
        <v>1.2736709744608037</v>
      </c>
      <c r="I19" s="122">
        <f>+I16/I17</f>
        <v>1.1049560003642367</v>
      </c>
      <c r="J19" s="122">
        <f>+J16/J17</f>
        <v>1.2991048946709807</v>
      </c>
      <c r="K19" s="122">
        <f>+K16/K17</f>
        <v>1.7289212105835035</v>
      </c>
      <c r="L19" s="122">
        <f>+L16/L17</f>
        <v>1.6105672154814816</v>
      </c>
      <c r="M19" s="113">
        <f t="shared" si="2"/>
        <v>0.15268931436270039</v>
      </c>
      <c r="N19" s="115">
        <f t="shared" si="3"/>
        <v>-0.20917862836290402</v>
      </c>
      <c r="R19" s="16" t="b">
        <f>E19='[1]HISSE_DETAY (rasyonet formül)'!E19</f>
        <v>0</v>
      </c>
      <c r="S19" s="16" t="b">
        <f>F19='[1]HISSE_DETAY (rasyonet formül)'!F19</f>
        <v>0</v>
      </c>
      <c r="T19" s="16" t="b">
        <f>G19='[1]HISSE_DETAY (rasyonet formül)'!G19</f>
        <v>0</v>
      </c>
      <c r="U19" s="16" t="b">
        <f>H19='[1]HISSE_DETAY (rasyonet formül)'!H19</f>
        <v>0</v>
      </c>
      <c r="V19" s="16" t="b">
        <f>I19='[1]HISSE_DETAY (rasyonet formül)'!I19</f>
        <v>0</v>
      </c>
      <c r="W19" s="16" t="b">
        <f>J19='[1]HISSE_DETAY (rasyonet formül)'!J19</f>
        <v>0</v>
      </c>
      <c r="X19" s="16" t="b">
        <f>K19='[1]HISSE_DETAY (rasyonet formül)'!K19</f>
        <v>0</v>
      </c>
      <c r="Y19" s="16" t="b">
        <f>L19='[1]HISSE_DETAY (rasyonet formül)'!L19</f>
        <v>0</v>
      </c>
      <c r="Z19" s="16" t="b">
        <f>M19='[1]HISSE_DETAY (rasyonet formül)'!M19</f>
        <v>0</v>
      </c>
      <c r="AA19" s="16" t="b">
        <f>N19='[1]HISSE_DETAY (rasyonet formül)'!N19</f>
        <v>0</v>
      </c>
    </row>
    <row r="20" spans="3:27" s="16" customFormat="1" ht="12" x14ac:dyDescent="0.2">
      <c r="D20" s="64" t="s">
        <v>30</v>
      </c>
      <c r="E20" s="6">
        <f>IF(E25="","",($N$5/E25))</f>
        <v>13.445268329591062</v>
      </c>
      <c r="F20" s="6">
        <f>IF(N5="","",$N$5/F25)</f>
        <v>27.630066627215776</v>
      </c>
      <c r="G20" s="5">
        <f t="shared" si="1"/>
        <v>-0.51338270330671598</v>
      </c>
      <c r="H20" s="6">
        <f>$N$5/H25</f>
        <v>13.445268329591062</v>
      </c>
      <c r="I20" s="6">
        <f>IF(N5="","",$N$5/SUM(I1:L1))</f>
        <v>15.908263199972904</v>
      </c>
      <c r="J20" s="6">
        <f>IF(N5="","",$N$5/J25)</f>
        <v>18.927530871100302</v>
      </c>
      <c r="K20" s="6">
        <f>IF(N5="","",$N$5/K25)</f>
        <v>22.864302855168308</v>
      </c>
      <c r="L20" s="6">
        <f>IF(N5="","",$N$5/L25)</f>
        <v>27.630066627215776</v>
      </c>
      <c r="M20" s="5">
        <f t="shared" si="2"/>
        <v>-0.15482487556441971</v>
      </c>
      <c r="N20" s="67">
        <f t="shared" si="3"/>
        <v>-0.51338270330671598</v>
      </c>
      <c r="R20" s="16" t="b">
        <f>E20='[1]HISSE_DETAY (rasyonet formül)'!E20</f>
        <v>0</v>
      </c>
      <c r="S20" s="16" t="b">
        <f>F20='[1]HISSE_DETAY (rasyonet formül)'!F20</f>
        <v>0</v>
      </c>
      <c r="T20" s="16" t="b">
        <f>G20='[1]HISSE_DETAY (rasyonet formül)'!G20</f>
        <v>0</v>
      </c>
      <c r="U20" s="16" t="b">
        <f>H20='[1]HISSE_DETAY (rasyonet formül)'!H20</f>
        <v>0</v>
      </c>
      <c r="V20" s="16" t="b">
        <f>I20='[1]HISSE_DETAY (rasyonet formül)'!I20</f>
        <v>0</v>
      </c>
      <c r="W20" s="16" t="b">
        <f>J20='[1]HISSE_DETAY (rasyonet formül)'!J20</f>
        <v>0</v>
      </c>
      <c r="X20" s="16" t="b">
        <f>K20='[1]HISSE_DETAY (rasyonet formül)'!K20</f>
        <v>0</v>
      </c>
      <c r="Y20" s="16" t="b">
        <f>L20='[1]HISSE_DETAY (rasyonet formül)'!L20</f>
        <v>0</v>
      </c>
      <c r="Z20" s="16" t="b">
        <f>M20='[1]HISSE_DETAY (rasyonet formül)'!M20</f>
        <v>0</v>
      </c>
      <c r="AA20" s="16" t="b">
        <f>N20='[1]HISSE_DETAY (rasyonet formül)'!N20</f>
        <v>0</v>
      </c>
    </row>
    <row r="21" spans="3:27" s="16" customFormat="1" ht="12.75" thickBot="1" x14ac:dyDescent="0.25">
      <c r="D21" s="106" t="s">
        <v>31</v>
      </c>
      <c r="E21" s="123">
        <f>IF(E26="","",IF(+K5/E26&lt;0,"-",K5/E26))</f>
        <v>14.000101870594662</v>
      </c>
      <c r="F21" s="123">
        <f>IF(+K5/F26&lt;0,"-",K5/F26)</f>
        <v>27.115395563998586</v>
      </c>
      <c r="G21" s="108">
        <f t="shared" si="1"/>
        <v>-0.4836843948099081</v>
      </c>
      <c r="H21" s="123">
        <f>IF(H26="","",IF(K5/H26&lt;0,"-",K5/H26))</f>
        <v>14.000101870594662</v>
      </c>
      <c r="I21" s="123">
        <f>IF(K5/I26&lt;0,"-",K5/I26)</f>
        <v>15.999492273327043</v>
      </c>
      <c r="J21" s="123">
        <f>IF(K5/J26&lt;0,"-",K5/SUM(J2:M2))</f>
        <v>14.048666159750839</v>
      </c>
      <c r="K21" s="123">
        <f>IF(K5/K26&lt;0,"-",K5/K26)</f>
        <v>23.495586964433098</v>
      </c>
      <c r="L21" s="123">
        <f>IF(K5/L26&lt;0,"-",K5/L26)</f>
        <v>27.115395563998586</v>
      </c>
      <c r="M21" s="108">
        <f t="shared" si="2"/>
        <v>-0.12496586570222545</v>
      </c>
      <c r="N21" s="110">
        <f t="shared" si="3"/>
        <v>-0.4836843948099081</v>
      </c>
      <c r="R21" s="16" t="b">
        <f>E21='[1]HISSE_DETAY (rasyonet formül)'!E21</f>
        <v>0</v>
      </c>
      <c r="S21" s="16" t="b">
        <f>F21='[1]HISSE_DETAY (rasyonet formül)'!F21</f>
        <v>0</v>
      </c>
      <c r="T21" s="16" t="b">
        <f>G21='[1]HISSE_DETAY (rasyonet formül)'!G21</f>
        <v>0</v>
      </c>
      <c r="U21" s="16" t="b">
        <f>H21='[1]HISSE_DETAY (rasyonet formül)'!H21</f>
        <v>0</v>
      </c>
      <c r="V21" s="16" t="b">
        <f>I21='[1]HISSE_DETAY (rasyonet formül)'!I21</f>
        <v>0</v>
      </c>
      <c r="W21" s="16" t="b">
        <f>J21='[1]HISSE_DETAY (rasyonet formül)'!J21</f>
        <v>0</v>
      </c>
      <c r="X21" s="16" t="b">
        <f>K21='[1]HISSE_DETAY (rasyonet formül)'!K21</f>
        <v>0</v>
      </c>
      <c r="Y21" s="16" t="b">
        <f>L21='[1]HISSE_DETAY (rasyonet formül)'!L21</f>
        <v>0</v>
      </c>
      <c r="Z21" s="16" t="b">
        <f>M21='[1]HISSE_DETAY (rasyonet formül)'!M21</f>
        <v>0</v>
      </c>
      <c r="AA21" s="16" t="b">
        <f>N21='[1]HISSE_DETAY (rasyonet formül)'!N21</f>
        <v>0</v>
      </c>
    </row>
    <row r="22" spans="3:27" s="16" customFormat="1" ht="12" x14ac:dyDescent="0.2">
      <c r="D22" s="69" t="s">
        <v>32</v>
      </c>
      <c r="E22" s="70">
        <f>IF(E17="","",K5/E17)</f>
        <v>12.407842056977382</v>
      </c>
      <c r="F22" s="70">
        <f>K5/F17</f>
        <v>29.020463382107827</v>
      </c>
      <c r="G22" s="71">
        <f t="shared" si="1"/>
        <v>-0.57244507458046767</v>
      </c>
      <c r="H22" s="70">
        <f>IF(H17="","",K5/H17)</f>
        <v>12.407842056977382</v>
      </c>
      <c r="I22" s="70">
        <f>K5/I17</f>
        <v>15.348536700327148</v>
      </c>
      <c r="J22" s="70">
        <f>K5/J17</f>
        <v>15.822137975329051</v>
      </c>
      <c r="K22" s="70">
        <f>K5/K17</f>
        <v>21.652566706069869</v>
      </c>
      <c r="L22" s="70">
        <f>K5/L17</f>
        <v>29.020463382107827</v>
      </c>
      <c r="M22" s="71">
        <f t="shared" si="2"/>
        <v>-0.1915944627664139</v>
      </c>
      <c r="N22" s="72">
        <f t="shared" si="3"/>
        <v>-0.57244507458046767</v>
      </c>
      <c r="R22" s="16" t="b">
        <f>E22='[1]HISSE_DETAY (rasyonet formül)'!E22</f>
        <v>0</v>
      </c>
      <c r="S22" s="16" t="b">
        <f>F22='[1]HISSE_DETAY (rasyonet formül)'!F22</f>
        <v>0</v>
      </c>
      <c r="T22" s="16" t="b">
        <f>G22='[1]HISSE_DETAY (rasyonet formül)'!G22</f>
        <v>0</v>
      </c>
      <c r="U22" s="16" t="b">
        <f>H22='[1]HISSE_DETAY (rasyonet formül)'!H22</f>
        <v>0</v>
      </c>
      <c r="V22" s="16" t="b">
        <f>I22='[1]HISSE_DETAY (rasyonet formül)'!I22</f>
        <v>0</v>
      </c>
      <c r="W22" s="16" t="b">
        <f>J22='[1]HISSE_DETAY (rasyonet formül)'!J22</f>
        <v>0</v>
      </c>
      <c r="X22" s="16" t="b">
        <f>K22='[1]HISSE_DETAY (rasyonet formül)'!K22</f>
        <v>0</v>
      </c>
      <c r="Y22" s="16" t="b">
        <f>L22='[1]HISSE_DETAY (rasyonet formül)'!L22</f>
        <v>0</v>
      </c>
      <c r="Z22" s="16" t="b">
        <f>M22='[1]HISSE_DETAY (rasyonet formül)'!M22</f>
        <v>0</v>
      </c>
      <c r="AA22" s="16" t="b">
        <f>N22='[1]HISSE_DETAY (rasyonet formül)'!N22</f>
        <v>0</v>
      </c>
    </row>
    <row r="23" spans="3:27" s="16" customFormat="1" ht="12" hidden="1" x14ac:dyDescent="0.2"/>
    <row r="24" spans="3:27" s="16" customFormat="1" ht="12" hidden="1" x14ac:dyDescent="0.2"/>
    <row r="25" spans="3:27" s="22" customFormat="1" ht="12" hidden="1" x14ac:dyDescent="0.2">
      <c r="C25" s="9" t="s">
        <v>52</v>
      </c>
      <c r="D25" s="9"/>
      <c r="E25" s="9">
        <f>VLOOKUP($D$5,BIST_TUM_SONUCLAR!B:BZ,76,0)</f>
        <v>27770.995999999996</v>
      </c>
      <c r="F25" s="9">
        <f>VLOOKUP($D$5,BIST_TUM_SONUCLAR!B:BX,75,0)</f>
        <v>13513.847</v>
      </c>
      <c r="G25" s="9"/>
      <c r="H25" s="10">
        <f>VLOOKUP($D$5,BIST_TUM_SONUCLAR!$B:$CI,85,0)</f>
        <v>27770.995999999996</v>
      </c>
      <c r="I25" s="9">
        <f>VLOOKUP($D$5,BIST_TUM_SONUCLAR!$B:$CI,86,0)</f>
        <v>23471.355000000003</v>
      </c>
      <c r="J25" s="9">
        <f>VLOOKUP($D$5,BIST_TUM_SONUCLAR!$B:$CI,77,0)</f>
        <v>19727.269</v>
      </c>
      <c r="K25" s="9">
        <f>VLOOKUP($D$5,BIST_TUM_SONUCLAR!$B:$DB,88,0)</f>
        <v>16330.630999999998</v>
      </c>
      <c r="L25" s="9">
        <f>VLOOKUP($D$5,BIST_TUM_SONUCLAR!$B:$DB,89,0)</f>
        <v>13513.847</v>
      </c>
      <c r="M25" s="9"/>
      <c r="N25" s="9"/>
    </row>
    <row r="26" spans="3:27" s="22" customFormat="1" ht="12" hidden="1" x14ac:dyDescent="0.2">
      <c r="C26" s="9" t="s">
        <v>56</v>
      </c>
      <c r="D26" s="9"/>
      <c r="E26" s="9">
        <f>VLOOKUP(D5,BIST_TUM_SONUCLAR!B:CA,78,0)</f>
        <v>24187.548999999999</v>
      </c>
      <c r="F26" s="9">
        <f>VLOOKUP(D5,BIST_TUM_SONUCLAR!B:CB,79,0)</f>
        <v>12488.409</v>
      </c>
      <c r="G26" s="9"/>
      <c r="H26" s="9">
        <f>VLOOKUP(D5,BIST_TUM_SONUCLAR!B:CC,80,0)</f>
        <v>24187.548999999999</v>
      </c>
      <c r="I26" s="9">
        <f>VLOOKUP(D5,BIST_TUM_SONUCLAR!B:CD,81,0)</f>
        <v>21164.931</v>
      </c>
      <c r="J26" s="9">
        <f>VLOOKUP(D5,BIST_TUM_SONUCLAR!B:CE,82,0)</f>
        <v>18613.942999999999</v>
      </c>
      <c r="K26" s="9">
        <f>VLOOKUP(D5,BIST_TUM_SONUCLAR!B:CF,83,0)</f>
        <v>14412.414999999999</v>
      </c>
      <c r="L26" s="9">
        <f>VLOOKUP(D5,BIST_TUM_SONUCLAR!B:CG,84,0)</f>
        <v>12488.409</v>
      </c>
    </row>
    <row r="27" spans="3:27" s="16" customFormat="1" ht="12" hidden="1" x14ac:dyDescent="0.2"/>
    <row r="28" spans="3:27" s="16" customFormat="1" ht="12" hidden="1" x14ac:dyDescent="0.2"/>
    <row r="29" spans="3:27" s="16" customFormat="1" ht="12" hidden="1" x14ac:dyDescent="0.2">
      <c r="H29" s="16" t="str">
        <f>+H3</f>
        <v>2023/2Q</v>
      </c>
      <c r="I29" s="16" t="str">
        <f t="shared" ref="I29:L29" si="4">+I3</f>
        <v>2023/1Q</v>
      </c>
      <c r="J29" s="16" t="str">
        <f t="shared" si="4"/>
        <v>2022/4Q</v>
      </c>
      <c r="K29" s="16" t="str">
        <f t="shared" si="4"/>
        <v>2022/3Q</v>
      </c>
      <c r="L29" s="16" t="str">
        <f t="shared" si="4"/>
        <v>2022/2Q</v>
      </c>
    </row>
    <row r="30" spans="3:27" s="16" customFormat="1" ht="12" hidden="1" x14ac:dyDescent="0.2">
      <c r="G30" s="16" t="s">
        <v>67</v>
      </c>
      <c r="H30" s="23" t="e">
        <f ca="1">_xll.RasRatio($D$5,,H$29,"EBITDA - TTM",,"DEFAULT",,FALSE,"AC",,1000000)</f>
        <v>#NAME?</v>
      </c>
      <c r="I30" s="23" t="e">
        <f ca="1">_xll.RasRatio($D$5,,I$29,"EBITDA - TTM",,"DEFAULT",,FALSE,"AC",,1000000)</f>
        <v>#NAME?</v>
      </c>
      <c r="J30" s="23" t="e">
        <f ca="1">_xll.RasRatio($D$5,,J$29,"EBITDA - TTM",,"DEFAULT",,FALSE,"AC",,1000000)</f>
        <v>#NAME?</v>
      </c>
      <c r="K30" s="23" t="e">
        <f ca="1">_xll.RasRatio($D$5,,K$29,"EBITDA - TTM",,"DEFAULT",,FALSE,"AC",,1000000)</f>
        <v>#NAME?</v>
      </c>
      <c r="L30" s="23" t="e">
        <f ca="1">_xll.RasRatio($D$5,,L$29,"EBITDA - TTM",,"DEFAULT",,FALSE,"AC",,1000000)</f>
        <v>#NAME?</v>
      </c>
    </row>
    <row r="31" spans="3:27" s="16" customFormat="1" ht="12" hidden="1" x14ac:dyDescent="0.2">
      <c r="C31" s="16" t="s">
        <v>68</v>
      </c>
      <c r="G31" s="16" t="s">
        <v>69</v>
      </c>
      <c r="H31" s="23" t="e">
        <f ca="1">_xll.RasRatio($D$5,,H$29,"Net Earnings - TTM",,"DEFAULT",,FALSE,"AC",,1000000)</f>
        <v>#NAME?</v>
      </c>
      <c r="I31" s="23" t="e">
        <f ca="1">_xll.RasRatio($D$5,,I$29,"Net Earnings - TTM",,"DEFAULT",,FALSE,"AC",,1000000)</f>
        <v>#NAME?</v>
      </c>
      <c r="J31" s="23" t="e">
        <f ca="1">_xll.RasRatio($D$5,,J$29,"Net Earnings - TTM",,"DEFAULT",,FALSE,"AC",,1000000)</f>
        <v>#NAME?</v>
      </c>
      <c r="K31" s="23" t="e">
        <f ca="1">_xll.RasRatio($D$5,,K$29,"Net Earnings - TTM",,"DEFAULT",,FALSE,"AC",,1000000)</f>
        <v>#NAME?</v>
      </c>
      <c r="L31" s="23" t="e">
        <f ca="1">_xll.RasRatio($D$5,,L$29,"Net Earnings - TTM",,"DEFAULT",,FALSE,"AC",,1000000)</f>
        <v>#NAME?</v>
      </c>
    </row>
    <row r="32" spans="3:27" s="16" customFormat="1" ht="12" hidden="1" x14ac:dyDescent="0.2">
      <c r="H32" s="16" t="e">
        <f t="shared" ref="H32:L33" ca="1" si="5">H25=H30</f>
        <v>#NAME?</v>
      </c>
      <c r="I32" s="16" t="e">
        <f t="shared" ca="1" si="5"/>
        <v>#NAME?</v>
      </c>
      <c r="J32" s="16" t="e">
        <f t="shared" ca="1" si="5"/>
        <v>#NAME?</v>
      </c>
      <c r="K32" s="16" t="e">
        <f t="shared" ca="1" si="5"/>
        <v>#NAME?</v>
      </c>
      <c r="L32" s="16" t="e">
        <f t="shared" ca="1" si="5"/>
        <v>#NAME?</v>
      </c>
    </row>
    <row r="33" spans="4:12" s="16" customFormat="1" ht="12" hidden="1" x14ac:dyDescent="0.2">
      <c r="H33" s="16" t="e">
        <f t="shared" ca="1" si="5"/>
        <v>#NAME?</v>
      </c>
      <c r="I33" s="16" t="e">
        <f t="shared" ca="1" si="5"/>
        <v>#NAME?</v>
      </c>
      <c r="J33" s="16" t="e">
        <f t="shared" ca="1" si="5"/>
        <v>#NAME?</v>
      </c>
      <c r="K33" s="16" t="e">
        <f t="shared" ca="1" si="5"/>
        <v>#NAME?</v>
      </c>
      <c r="L33" s="16" t="e">
        <f t="shared" ca="1" si="5"/>
        <v>#NAME?</v>
      </c>
    </row>
    <row r="34" spans="4:12" s="16" customFormat="1" ht="12" hidden="1" x14ac:dyDescent="0.2"/>
    <row r="35" spans="4:12" s="16" customFormat="1" ht="12" x14ac:dyDescent="0.2"/>
    <row r="36" spans="4:12" s="16" customFormat="1" ht="12" x14ac:dyDescent="0.2">
      <c r="D36" s="26" t="s">
        <v>542</v>
      </c>
    </row>
    <row r="37" spans="4:12" s="16" customFormat="1" ht="12" x14ac:dyDescent="0.2"/>
    <row r="38" spans="4:12" s="16" customFormat="1" ht="12" x14ac:dyDescent="0.2"/>
    <row r="39" spans="4:12" s="16" customFormat="1" ht="12" x14ac:dyDescent="0.2"/>
    <row r="40" spans="4:12" s="16" customFormat="1" ht="12" x14ac:dyDescent="0.2"/>
    <row r="41" spans="4:12" s="16" customFormat="1" ht="12" x14ac:dyDescent="0.2"/>
    <row r="42" spans="4:12" s="16" customFormat="1" ht="12" x14ac:dyDescent="0.2"/>
    <row r="43" spans="4:12" s="16" customFormat="1" ht="12" x14ac:dyDescent="0.2"/>
    <row r="44" spans="4:12" s="16" customFormat="1" ht="12" x14ac:dyDescent="0.2"/>
    <row r="45" spans="4:12" s="16" customFormat="1" ht="12" x14ac:dyDescent="0.2"/>
    <row r="46" spans="4:12" s="16" customFormat="1" ht="12" x14ac:dyDescent="0.2"/>
    <row r="47" spans="4:12" s="16" customFormat="1" ht="12" x14ac:dyDescent="0.2"/>
    <row r="48" spans="4:12" s="16" customFormat="1" ht="12" x14ac:dyDescent="0.2"/>
    <row r="49" s="16" customFormat="1" ht="12" x14ac:dyDescent="0.2"/>
    <row r="50" s="16" customFormat="1" ht="12" x14ac:dyDescent="0.2"/>
    <row r="51" s="16" customFormat="1" ht="12" x14ac:dyDescent="0.2"/>
    <row r="52" s="16" customFormat="1" ht="12" x14ac:dyDescent="0.2"/>
    <row r="53" s="16" customFormat="1" ht="12" x14ac:dyDescent="0.2"/>
    <row r="54" s="16" customFormat="1" ht="12" x14ac:dyDescent="0.2"/>
    <row r="55" s="16" customFormat="1" ht="12" x14ac:dyDescent="0.2"/>
    <row r="56" s="16" customFormat="1" ht="12" x14ac:dyDescent="0.2"/>
    <row r="57" s="16" customFormat="1" ht="12" x14ac:dyDescent="0.2"/>
  </sheetData>
  <conditionalFormatting sqref="R7:AA22">
    <cfRule type="cellIs" dxfId="0" priority="1" operator="equal">
      <formula>FALSE</formula>
    </cfRule>
  </conditionalFormatting>
  <pageMargins left="0.7" right="0.7" top="0.75" bottom="0.75" header="0.3" footer="0.3"/>
  <pageSetup paperSize="9" scale="75" orientation="portrait" r:id="rId1"/>
  <ignoredErrors>
    <ignoredError sqref="G12:G15"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XMLData TextToDisplay="RightsWATCHMark">1|GEDIKY-GENEL-Genel|{00000000-0000-0000-0000-000000000000}</XMLData>
</file>

<file path=customXml/item2.xml><?xml version="1.0" encoding="utf-8"?>
<XMLData TextToDisplay="%EMAILADDRESS%">laden.bulut@gedik.com</XMLData>
</file>

<file path=customXml/item3.xml><?xml version="1.0" encoding="utf-8"?>
<XMLData TextToDisplay="%DOCUMENTGUID%">{00000000-0000-0000-0000-000000000000}</XMLData>
</file>

<file path=customXml/item4.xml><?xml version="1.0" encoding="utf-8"?>
<XMLData TextToDisplay="%CLASSIFICATIONDATETIME%">06:46 23/10/2019</XMLData>
</file>

<file path=customXml/item5.xml><?xml version="1.0" encoding="utf-8"?>
<XMLData TextToDisplay="%HOSTNAME%">LBULUT_TEST.ad.gedik.com</XMLData>
</file>

<file path=customXml/item6.xml><?xml version="1.0" encoding="utf-8"?>
<XMLData TextToDisplay="%USERNAME%">laden.bulut</XMLData>
</file>

<file path=customXml/item7.xml><?xml version="1.0" encoding="utf-8"?>
<sisl xmlns:xsd="http://www.w3.org/2001/XMLSchema" xmlns:xsi="http://www.w3.org/2001/XMLSchema-instance" xmlns="http://www.boldonjames.com/2008/01/sie/internal/label" sislVersion="0" policy="007ffc95-0d5a-4794-8918-e48017076cac" origin="userSelected">
  <element uid="id_classification_nonbusiness" value=""/>
</sisl>
</file>

<file path=customXml/itemProps1.xml><?xml version="1.0" encoding="utf-8"?>
<ds:datastoreItem xmlns:ds="http://schemas.openxmlformats.org/officeDocument/2006/customXml" ds:itemID="{197FF94E-41B9-4043-9857-61F921D94B73}">
  <ds:schemaRefs/>
</ds:datastoreItem>
</file>

<file path=customXml/itemProps2.xml><?xml version="1.0" encoding="utf-8"?>
<ds:datastoreItem xmlns:ds="http://schemas.openxmlformats.org/officeDocument/2006/customXml" ds:itemID="{977525BE-C64F-4DD0-B4BA-E3BA6D1A3528}">
  <ds:schemaRefs/>
</ds:datastoreItem>
</file>

<file path=customXml/itemProps3.xml><?xml version="1.0" encoding="utf-8"?>
<ds:datastoreItem xmlns:ds="http://schemas.openxmlformats.org/officeDocument/2006/customXml" ds:itemID="{EA54857C-DF97-4D6A-BD77-36F805FFEE92}">
  <ds:schemaRefs/>
</ds:datastoreItem>
</file>

<file path=customXml/itemProps4.xml><?xml version="1.0" encoding="utf-8"?>
<ds:datastoreItem xmlns:ds="http://schemas.openxmlformats.org/officeDocument/2006/customXml" ds:itemID="{2CCF3990-D23F-40B1-B6EA-CAD8773ACB48}">
  <ds:schemaRefs/>
</ds:datastoreItem>
</file>

<file path=customXml/itemProps5.xml><?xml version="1.0" encoding="utf-8"?>
<ds:datastoreItem xmlns:ds="http://schemas.openxmlformats.org/officeDocument/2006/customXml" ds:itemID="{5B5193EB-633E-484D-98A4-4EC94366F67C}">
  <ds:schemaRefs/>
</ds:datastoreItem>
</file>

<file path=customXml/itemProps6.xml><?xml version="1.0" encoding="utf-8"?>
<ds:datastoreItem xmlns:ds="http://schemas.openxmlformats.org/officeDocument/2006/customXml" ds:itemID="{A397EA67-6CD4-4DDB-8BEF-56F56C2C8555}">
  <ds:schemaRefs/>
</ds:datastoreItem>
</file>

<file path=customXml/itemProps7.xml><?xml version="1.0" encoding="utf-8"?>
<ds:datastoreItem xmlns:ds="http://schemas.openxmlformats.org/officeDocument/2006/customXml" ds:itemID="{17B3C210-309A-4D29-B2A2-102D3BD9375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3</vt:i4>
      </vt:variant>
    </vt:vector>
  </HeadingPairs>
  <TitlesOfParts>
    <vt:vector size="5" baseType="lpstr">
      <vt:lpstr>BIST_TUM_SONUCLAR</vt:lpstr>
      <vt:lpstr>HISSE_DETAY</vt:lpstr>
      <vt:lpstr>BIST_TUM_SONUCLAR!Yazdırma_Alanı</vt:lpstr>
      <vt:lpstr>HISSE_DETAY!Yazdırma_Alanı</vt:lpstr>
      <vt:lpstr>BIST_TUM_SONUCLAR!Yazdırma_Başlıkları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Zort-Monte</dc:creator>
  <cp:lastModifiedBy>Elif Kaya</cp:lastModifiedBy>
  <cp:lastPrinted>2023-07-26T22:46:58Z</cp:lastPrinted>
  <dcterms:created xsi:type="dcterms:W3CDTF">2018-07-25T12:13:26Z</dcterms:created>
  <dcterms:modified xsi:type="dcterms:W3CDTF">2023-07-28T06:23:32Z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1|GEDIKY-GENEL-Genel|{00000000-0000-0000-0000-000000000000}</vt:lpwstr>
  </property>
  <property fmtid="{D5CDD505-2E9C-101B-9397-08002B2CF9AE}" pid="3" name="docIndexRef">
    <vt:lpwstr>05303c86-0b63-48d0-a719-bb0acfa74a23</vt:lpwstr>
  </property>
  <property fmtid="{D5CDD505-2E9C-101B-9397-08002B2CF9AE}" pid="4" name="bjSaver">
    <vt:lpwstr>q0huVwTWjDq7v1IHDTkyeKgNn1AKjEXD</vt:lpwstr>
  </property>
  <property fmtid="{D5CDD505-2E9C-101B-9397-08002B2CF9AE}" pid="5" name="bjDocumentLabelXML">
    <vt:lpwstr>&lt;?xml version="1.0" encoding="us-ascii"?&gt;&lt;sisl xmlns:xsd="http://www.w3.org/2001/XMLSchema" xmlns:xsi="http://www.w3.org/2001/XMLSchema-instance" sislVersion="0" policy="007ffc95-0d5a-4794-8918-e48017076cac" origin="userSelected" xmlns="http://www.boldonj</vt:lpwstr>
  </property>
  <property fmtid="{D5CDD505-2E9C-101B-9397-08002B2CF9AE}" pid="6" name="bjDocumentLabelXML-0">
    <vt:lpwstr>ames.com/2008/01/sie/internal/label"&gt;&lt;element uid="id_classification_nonbusiness" value="" /&gt;&lt;/sisl&gt;</vt:lpwstr>
  </property>
  <property fmtid="{D5CDD505-2E9C-101B-9397-08002B2CF9AE}" pid="7" name="bjDocumentSecurityLabel">
    <vt:lpwstr>Genel</vt:lpwstr>
  </property>
  <property fmtid="{D5CDD505-2E9C-101B-9397-08002B2CF9AE}" pid="8" name="bjClsUserRVM">
    <vt:lpwstr>[]</vt:lpwstr>
  </property>
</Properties>
</file>